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_KR\1001 INTERNETAUFTRITT, VERKEHRSZAHLEN, PRR\EXCEL VERKEHR\2025\"/>
    </mc:Choice>
  </mc:AlternateContent>
  <xr:revisionPtr revIDLastSave="0" documentId="13_ncr:1_{EAC2441C-BAC6-4F09-A1FF-A0E8434CBB90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P34" i="1"/>
  <c r="P35" i="1"/>
  <c r="P30" i="1"/>
  <c r="P24" i="1"/>
  <c r="P26" i="1"/>
  <c r="P28" i="1"/>
  <c r="P23" i="1"/>
  <c r="P17" i="1"/>
  <c r="P18" i="1"/>
  <c r="P19" i="1"/>
  <c r="P20" i="1"/>
  <c r="P21" i="1"/>
  <c r="P16" i="1"/>
  <c r="P10" i="1"/>
  <c r="P11" i="1"/>
  <c r="P12" i="1"/>
  <c r="P13" i="1"/>
  <c r="P14" i="1"/>
  <c r="P9" i="1"/>
  <c r="G16" i="4"/>
  <c r="G17" i="4"/>
  <c r="G18" i="4"/>
  <c r="G19" i="4"/>
  <c r="G20" i="4"/>
  <c r="G21" i="4"/>
  <c r="G15" i="4"/>
  <c r="G13" i="4"/>
  <c r="G8" i="4"/>
  <c r="G9" i="4"/>
  <c r="G10" i="4"/>
  <c r="G11" i="4"/>
  <c r="G12" i="4"/>
  <c r="G7" i="4"/>
  <c r="G30" i="3"/>
  <c r="G31" i="3"/>
  <c r="G32" i="3"/>
  <c r="G33" i="3"/>
  <c r="G34" i="3"/>
  <c r="G29" i="3"/>
  <c r="G23" i="3"/>
  <c r="G25" i="3"/>
  <c r="G27" i="3"/>
  <c r="G22" i="3"/>
  <c r="G16" i="3"/>
  <c r="G17" i="3"/>
  <c r="G18" i="3"/>
  <c r="G19" i="3"/>
  <c r="G20" i="3"/>
  <c r="G15" i="3"/>
  <c r="G9" i="3"/>
  <c r="G10" i="3"/>
  <c r="G11" i="3"/>
  <c r="G12" i="3"/>
  <c r="G13" i="3"/>
  <c r="G8" i="3"/>
  <c r="G16" i="6"/>
  <c r="G17" i="6"/>
  <c r="G18" i="6"/>
  <c r="G19" i="6"/>
  <c r="G20" i="6"/>
  <c r="G21" i="6"/>
  <c r="G15" i="6"/>
  <c r="G13" i="6"/>
  <c r="G8" i="6"/>
  <c r="G9" i="6"/>
  <c r="G10" i="6"/>
  <c r="G11" i="6"/>
  <c r="G12" i="6"/>
  <c r="G7" i="6"/>
  <c r="O16" i="1"/>
  <c r="N35" i="1"/>
  <c r="N34" i="1"/>
  <c r="N33" i="1"/>
  <c r="N32" i="1"/>
  <c r="N31" i="1"/>
  <c r="N30" i="1"/>
  <c r="N28" i="1"/>
  <c r="N26" i="1"/>
  <c r="N24" i="1"/>
  <c r="N23" i="1"/>
  <c r="N21" i="1"/>
  <c r="N20" i="1"/>
  <c r="N19" i="1"/>
  <c r="N18" i="1"/>
  <c r="N17" i="1"/>
  <c r="N16" i="1"/>
  <c r="N10" i="1"/>
  <c r="N11" i="1"/>
  <c r="N12" i="1"/>
  <c r="N13" i="1"/>
  <c r="N14" i="1"/>
  <c r="N9" i="1"/>
  <c r="F16" i="4" l="1"/>
  <c r="F8" i="4"/>
  <c r="F9" i="4"/>
  <c r="F17" i="4" s="1"/>
  <c r="F10" i="4"/>
  <c r="F18" i="4" s="1"/>
  <c r="F11" i="4"/>
  <c r="F19" i="4" s="1"/>
  <c r="F12" i="4"/>
  <c r="F20" i="4" s="1"/>
  <c r="F7" i="4"/>
  <c r="F15" i="4" s="1"/>
  <c r="N29" i="3"/>
  <c r="F30" i="3"/>
  <c r="F31" i="3"/>
  <c r="F32" i="3"/>
  <c r="F33" i="3"/>
  <c r="F34" i="3"/>
  <c r="F29" i="3"/>
  <c r="F23" i="3"/>
  <c r="F25" i="3"/>
  <c r="F27" i="3"/>
  <c r="F22" i="3"/>
  <c r="F16" i="3"/>
  <c r="F17" i="3"/>
  <c r="F18" i="3"/>
  <c r="F19" i="3"/>
  <c r="F20" i="3"/>
  <c r="F15" i="3"/>
  <c r="F9" i="3"/>
  <c r="F10" i="3"/>
  <c r="F11" i="3"/>
  <c r="F12" i="3"/>
  <c r="F13" i="3"/>
  <c r="F8" i="3"/>
  <c r="F15" i="6"/>
  <c r="F8" i="6"/>
  <c r="F16" i="6" s="1"/>
  <c r="F9" i="6"/>
  <c r="F17" i="6" s="1"/>
  <c r="F10" i="6"/>
  <c r="F18" i="6" s="1"/>
  <c r="F11" i="6"/>
  <c r="F19" i="6" s="1"/>
  <c r="F12" i="6"/>
  <c r="F20" i="6" s="1"/>
  <c r="F7" i="6"/>
  <c r="N35" i="6"/>
  <c r="E8" i="4"/>
  <c r="E9" i="4"/>
  <c r="E10" i="4"/>
  <c r="E11" i="4"/>
  <c r="E12" i="4"/>
  <c r="E7" i="4"/>
  <c r="D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E8" i="6"/>
  <c r="E9" i="6"/>
  <c r="E10" i="6"/>
  <c r="E11" i="6"/>
  <c r="E12" i="6"/>
  <c r="E7" i="6"/>
  <c r="D8" i="6"/>
  <c r="D9" i="6"/>
  <c r="D10" i="6"/>
  <c r="D11" i="6"/>
  <c r="D12" i="6"/>
  <c r="D7" i="6"/>
  <c r="D8" i="4"/>
  <c r="D9" i="4"/>
  <c r="D10" i="4"/>
  <c r="D11" i="4"/>
  <c r="D12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2" i="3"/>
  <c r="D13" i="3"/>
  <c r="D8" i="3"/>
  <c r="N37" i="6"/>
  <c r="N42" i="1"/>
  <c r="F13" i="6" l="1"/>
  <c r="E13" i="6"/>
  <c r="D13" i="6"/>
  <c r="C10" i="4"/>
  <c r="C11" i="4"/>
  <c r="C12" i="4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2" i="3"/>
  <c r="C13" i="3"/>
  <c r="C8" i="3"/>
  <c r="B7" i="6"/>
  <c r="C8" i="6"/>
  <c r="C9" i="6"/>
  <c r="C10" i="6"/>
  <c r="C11" i="6"/>
  <c r="C12" i="6"/>
  <c r="C7" i="6"/>
  <c r="F21" i="6" l="1"/>
  <c r="F13" i="4"/>
  <c r="F21" i="4" s="1"/>
  <c r="D13" i="4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O11" i="1"/>
  <c r="N17" i="6" l="1"/>
  <c r="N17" i="4" s="1"/>
  <c r="N15" i="6"/>
  <c r="N15" i="4" s="1"/>
  <c r="H33" i="6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D21" i="6" s="1"/>
  <c r="F33" i="6"/>
  <c r="B13" i="6"/>
  <c r="G33" i="6"/>
  <c r="E33" i="6"/>
  <c r="E21" i="6" s="1"/>
  <c r="C33" i="6"/>
  <c r="C21" i="6" s="1"/>
  <c r="N58" i="6"/>
  <c r="N8" i="4"/>
  <c r="N9" i="4"/>
  <c r="N10" i="4"/>
  <c r="N7" i="4"/>
  <c r="O10" i="3"/>
  <c r="O8" i="3"/>
  <c r="N8" i="3"/>
  <c r="N9" i="6"/>
  <c r="N13" i="6" s="1"/>
  <c r="N21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P8" i="3" l="1"/>
  <c r="C33" i="4"/>
  <c r="C21" i="4" s="1"/>
  <c r="F33" i="4"/>
  <c r="E33" i="4"/>
  <c r="E21" i="4" s="1"/>
  <c r="G33" i="4"/>
  <c r="B13" i="4"/>
  <c r="D33" i="4"/>
  <c r="D21" i="4" s="1"/>
  <c r="N13" i="4"/>
  <c r="N21" i="4" l="1"/>
  <c r="O35" i="1"/>
  <c r="N34" i="3"/>
  <c r="O34" i="1"/>
  <c r="N33" i="3"/>
  <c r="O33" i="1"/>
  <c r="N32" i="3"/>
  <c r="O32" i="1"/>
  <c r="N31" i="3"/>
  <c r="O31" i="1"/>
  <c r="N30" i="3"/>
  <c r="O30" i="1"/>
  <c r="O28" i="1"/>
  <c r="N27" i="3"/>
  <c r="O26" i="1"/>
  <c r="N25" i="3"/>
  <c r="O24" i="1"/>
  <c r="N23" i="3"/>
  <c r="O23" i="1"/>
  <c r="N22" i="3"/>
  <c r="O21" i="1"/>
  <c r="N20" i="3"/>
  <c r="O20" i="1"/>
  <c r="N19" i="3"/>
  <c r="O19" i="1"/>
  <c r="N18" i="3"/>
  <c r="O18" i="1"/>
  <c r="N17" i="3"/>
  <c r="O17" i="1"/>
  <c r="N16" i="3"/>
  <c r="N15" i="3"/>
  <c r="O14" i="1"/>
  <c r="N13" i="3"/>
  <c r="O13" i="1"/>
  <c r="N12" i="3"/>
  <c r="O12" i="1"/>
  <c r="N11" i="3"/>
  <c r="P10" i="3"/>
  <c r="N10" i="3"/>
  <c r="O10" i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P32" i="3" l="1"/>
  <c r="P31" i="3"/>
  <c r="P29" i="3"/>
  <c r="P33" i="3"/>
  <c r="P19" i="3"/>
  <c r="P17" i="3"/>
  <c r="P16" i="3"/>
  <c r="P20" i="3"/>
  <c r="P18" i="3"/>
  <c r="N20" i="6"/>
  <c r="N20" i="4" s="1"/>
  <c r="N16" i="6"/>
  <c r="N16" i="4" s="1"/>
  <c r="N18" i="6"/>
  <c r="N18" i="4" s="1"/>
  <c r="P12" i="3"/>
  <c r="P34" i="3"/>
  <c r="O34" i="3"/>
  <c r="O29" i="3"/>
  <c r="P30" i="3"/>
  <c r="O30" i="3"/>
  <c r="O31" i="3"/>
  <c r="P25" i="3"/>
  <c r="O25" i="3"/>
  <c r="P27" i="3"/>
  <c r="O27" i="3"/>
  <c r="P22" i="3"/>
  <c r="O22" i="3"/>
  <c r="P23" i="3"/>
  <c r="O23" i="3"/>
  <c r="O18" i="3"/>
  <c r="O16" i="3"/>
  <c r="O17" i="3"/>
  <c r="O20" i="3"/>
  <c r="O19" i="3"/>
  <c r="P15" i="3"/>
  <c r="O15" i="3"/>
  <c r="P9" i="3"/>
  <c r="O9" i="3"/>
  <c r="P11" i="3"/>
  <c r="O11" i="3"/>
  <c r="O13" i="3"/>
  <c r="O32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P13" i="3" l="1"/>
  <c r="N19" i="6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H14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<sst xmlns="http://schemas.openxmlformats.org/spreadsheetml/2006/main" count="1164" uniqueCount="64">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</sst>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168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168" fontId="0" fillId="0" borderId="0" xfId="0" applyNumberFormat="1" applyFill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910588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/PUBLIC/LVST/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OM\Statistik\T&#246;chterflugh&#228;fen\Verkehrsaufkommen%20VIE,%20MLA,%20KSC%202020.xlsx" TargetMode="External"/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topLeftCell="G13" zoomScale="70" zoomScaleNormal="70" workbookViewId="0">
      <selection activeCell="P30" sqref="P30:P35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7.77734375" bestFit="1" customWidth="1"/>
    <col min="18" max="18" width="14.44140625" bestFit="1" customWidth="1"/>
  </cols>
  <sheetData>
    <row r="2" spans="1:18" x14ac:dyDescent="0.3">
      <c r="A2" s="1" t="s">
        <v>24</v>
      </c>
    </row>
    <row r="3" spans="1:18" x14ac:dyDescent="0.3">
      <c r="A3" s="1"/>
    </row>
    <row r="5" spans="1:18" x14ac:dyDescent="0.3">
      <c r="B5" s="29">
        <v>2025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8" x14ac:dyDescent="0.3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8" x14ac:dyDescent="0.3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8" x14ac:dyDescent="0.3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>
        <v>2900976</v>
      </c>
      <c r="G9" s="3">
        <v>3008513</v>
      </c>
      <c r="H9" s="3"/>
      <c r="I9" s="3"/>
      <c r="J9" s="3"/>
      <c r="K9" s="3"/>
      <c r="L9" s="3"/>
      <c r="M9" s="3"/>
      <c r="N9" s="5">
        <f>(G9/G42-1)*100</f>
        <v>-0.40836202008111</v>
      </c>
      <c r="O9" s="3">
        <f>SUM(B9:M9)</f>
        <v>14736470</v>
      </c>
      <c r="P9" s="5">
        <f>(O9/SUM(B42:G42)-1)*100</f>
        <v>2.4338311137148239</v>
      </c>
      <c r="Q9" s="27"/>
      <c r="R9" s="28"/>
    </row>
    <row r="10" spans="1:18" x14ac:dyDescent="0.3">
      <c r="A10" s="2" t="s">
        <v>7</v>
      </c>
      <c r="B10" s="3">
        <v>1542649</v>
      </c>
      <c r="C10" s="3">
        <v>1567668</v>
      </c>
      <c r="D10" s="3">
        <v>1772133</v>
      </c>
      <c r="E10" s="3">
        <v>2167834</v>
      </c>
      <c r="F10" s="3">
        <v>2272439</v>
      </c>
      <c r="G10" s="3">
        <v>2363752</v>
      </c>
      <c r="H10" s="3"/>
      <c r="I10" s="3"/>
      <c r="J10" s="3"/>
      <c r="K10" s="3"/>
      <c r="L10" s="3"/>
      <c r="M10" s="3"/>
      <c r="N10" s="5">
        <f t="shared" ref="N10:N14" si="0">(G10/G43-1)*100</f>
        <v>1.0862783217746141</v>
      </c>
      <c r="O10" s="3">
        <f t="shared" ref="O10:O13" si="1">SUM(B10:M10)</f>
        <v>11686475</v>
      </c>
      <c r="P10" s="5">
        <f t="shared" ref="P10:P14" si="2">(O10/SUM(B43:G43)-1)*100</f>
        <v>3.5429456726416397</v>
      </c>
      <c r="Q10" s="27"/>
      <c r="R10" s="28"/>
    </row>
    <row r="11" spans="1:18" x14ac:dyDescent="0.3">
      <c r="A11" s="2" t="s">
        <v>8</v>
      </c>
      <c r="B11" s="3">
        <v>340378</v>
      </c>
      <c r="C11" s="3">
        <v>326190</v>
      </c>
      <c r="D11" s="3">
        <v>449158</v>
      </c>
      <c r="E11" s="3">
        <v>620500</v>
      </c>
      <c r="F11" s="3">
        <v>576194</v>
      </c>
      <c r="G11" s="3">
        <v>612698</v>
      </c>
      <c r="H11" s="3"/>
      <c r="I11" s="3"/>
      <c r="J11" s="3"/>
      <c r="K11" s="3"/>
      <c r="L11" s="3"/>
      <c r="M11" s="3"/>
      <c r="N11" s="5">
        <f t="shared" si="0"/>
        <v>-9.0312771890023509</v>
      </c>
      <c r="O11" s="3">
        <f>SUM(B11:M11)</f>
        <v>2925118</v>
      </c>
      <c r="P11" s="5">
        <f t="shared" si="2"/>
        <v>-4.2212965261073983</v>
      </c>
      <c r="Q11" s="27"/>
      <c r="R11" s="28"/>
    </row>
    <row r="12" spans="1:18" x14ac:dyDescent="0.3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>
        <v>21828</v>
      </c>
      <c r="G12" s="3">
        <v>21969</v>
      </c>
      <c r="H12" s="3"/>
      <c r="I12" s="3"/>
      <c r="J12" s="3"/>
      <c r="K12" s="3"/>
      <c r="L12" s="3"/>
      <c r="M12" s="3"/>
      <c r="N12" s="5">
        <f t="shared" si="0"/>
        <v>0.43430556825454492</v>
      </c>
      <c r="O12" s="3">
        <f t="shared" si="1"/>
        <v>112956</v>
      </c>
      <c r="P12" s="5">
        <f t="shared" si="2"/>
        <v>2.9756044196477482</v>
      </c>
      <c r="Q12" s="27"/>
      <c r="R12" s="28"/>
    </row>
    <row r="13" spans="1:18" x14ac:dyDescent="0.3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>
        <v>27944793.52</v>
      </c>
      <c r="G13" s="6">
        <v>25776052.719999999</v>
      </c>
      <c r="H13" s="6"/>
      <c r="I13" s="6"/>
      <c r="J13" s="6"/>
      <c r="K13" s="6"/>
      <c r="L13" s="6"/>
      <c r="M13" s="6"/>
      <c r="N13" s="5">
        <f t="shared" si="0"/>
        <v>3.9006269735395227</v>
      </c>
      <c r="O13" s="6">
        <f t="shared" si="1"/>
        <v>154000514.84999999</v>
      </c>
      <c r="P13" s="5">
        <f t="shared" si="2"/>
        <v>9.1287683282958998</v>
      </c>
      <c r="Q13" s="27"/>
      <c r="R13" s="28"/>
    </row>
    <row r="14" spans="1:18" x14ac:dyDescent="0.3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>
        <v>964279</v>
      </c>
      <c r="G14" s="3">
        <v>946026</v>
      </c>
      <c r="H14" s="3"/>
      <c r="I14" s="3"/>
      <c r="J14" s="3"/>
      <c r="K14" s="3"/>
      <c r="L14" s="3"/>
      <c r="M14" s="3"/>
      <c r="N14" s="5">
        <f t="shared" si="0"/>
        <v>1.7703903637061869</v>
      </c>
      <c r="O14" s="3">
        <f t="shared" ref="O14" si="3">SUM(B14:M14)</f>
        <v>4914107</v>
      </c>
      <c r="P14" s="5">
        <f t="shared" si="2"/>
        <v>4.550196085856939</v>
      </c>
      <c r="Q14" s="27"/>
      <c r="R14" s="28"/>
    </row>
    <row r="15" spans="1:18" x14ac:dyDescent="0.3">
      <c r="A15" s="30" t="s">
        <v>22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26"/>
      <c r="R15" s="25"/>
    </row>
    <row r="16" spans="1:18" x14ac:dyDescent="0.3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>
        <v>927709</v>
      </c>
      <c r="G16" s="3">
        <v>923374</v>
      </c>
      <c r="H16" s="3"/>
      <c r="I16" s="3"/>
      <c r="J16" s="3"/>
      <c r="K16" s="3"/>
      <c r="L16" s="3"/>
      <c r="M16" s="3"/>
      <c r="N16" s="5">
        <f>(G16/G49-1)*100</f>
        <v>7.5268591817294617</v>
      </c>
      <c r="O16" s="3">
        <f>SUM(B16:M16)</f>
        <v>4541113</v>
      </c>
      <c r="P16" s="5">
        <f>(O16/SUM(B49:G49)-1)*100</f>
        <v>11.701368006385593</v>
      </c>
      <c r="Q16" s="26"/>
      <c r="R16" s="25"/>
    </row>
    <row r="17" spans="1:23" x14ac:dyDescent="0.3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>
        <v>927206</v>
      </c>
      <c r="G17" s="3">
        <v>921994</v>
      </c>
      <c r="H17" s="3"/>
      <c r="I17" s="3"/>
      <c r="J17" s="3"/>
      <c r="K17" s="3"/>
      <c r="L17" s="3"/>
      <c r="M17" s="3"/>
      <c r="N17" s="5">
        <f t="shared" ref="N17:N21" si="4">(G17/G50-1)*100</f>
        <v>7.4958435447276539</v>
      </c>
      <c r="O17" s="3">
        <f t="shared" ref="O17:O20" si="5">SUM(B17:M17)</f>
        <v>4536314</v>
      </c>
      <c r="P17" s="5">
        <f t="shared" ref="P17:P21" si="6">(O17/SUM(B50:G50)-1)*100</f>
        <v>11.765126175472895</v>
      </c>
      <c r="Q17" s="26"/>
      <c r="R17" s="25"/>
    </row>
    <row r="18" spans="1:23" x14ac:dyDescent="0.3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>
        <v>416</v>
      </c>
      <c r="G18" s="3">
        <v>1378</v>
      </c>
      <c r="H18" s="3"/>
      <c r="I18" s="3"/>
      <c r="J18" s="3"/>
      <c r="K18" s="3"/>
      <c r="L18" s="3"/>
      <c r="M18" s="3"/>
      <c r="N18" s="5">
        <f t="shared" si="4"/>
        <v>33.268858800773707</v>
      </c>
      <c r="O18" s="3">
        <f t="shared" si="5"/>
        <v>4646</v>
      </c>
      <c r="P18" s="5">
        <f t="shared" si="6"/>
        <v>-29.198415117342268</v>
      </c>
      <c r="Q18" s="26"/>
      <c r="R18" s="25"/>
    </row>
    <row r="19" spans="1:23" x14ac:dyDescent="0.3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>
        <v>6067</v>
      </c>
      <c r="G19" s="3">
        <v>5888</v>
      </c>
      <c r="H19" s="3"/>
      <c r="I19" s="3"/>
      <c r="J19" s="3"/>
      <c r="K19" s="3"/>
      <c r="L19" s="3"/>
      <c r="M19" s="3"/>
      <c r="N19" s="5">
        <f t="shared" si="4"/>
        <v>4.5268950825492649</v>
      </c>
      <c r="O19" s="3">
        <f t="shared" si="5"/>
        <v>30436</v>
      </c>
      <c r="P19" s="5">
        <f t="shared" si="6"/>
        <v>12.21886291571419</v>
      </c>
      <c r="Q19" s="26"/>
      <c r="R19" s="25"/>
    </row>
    <row r="20" spans="1:23" x14ac:dyDescent="0.3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>
        <v>2450301</v>
      </c>
      <c r="G20" s="6">
        <v>2312418</v>
      </c>
      <c r="H20" s="6"/>
      <c r="I20" s="6"/>
      <c r="J20" s="6"/>
      <c r="K20" s="6"/>
      <c r="L20" s="6"/>
      <c r="M20" s="6"/>
      <c r="N20" s="5">
        <f t="shared" si="4"/>
        <v>31.378204818640508</v>
      </c>
      <c r="O20" s="6">
        <f t="shared" si="5"/>
        <v>12934961</v>
      </c>
      <c r="P20" s="5">
        <f t="shared" si="6"/>
        <v>24.707822718256935</v>
      </c>
      <c r="Q20" s="26"/>
      <c r="R20" s="25"/>
    </row>
    <row r="21" spans="1:23" x14ac:dyDescent="0.3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>
        <v>235390.84400000007</v>
      </c>
      <c r="G21" s="3">
        <v>228918.27</v>
      </c>
      <c r="H21" s="3"/>
      <c r="I21" s="3"/>
      <c r="J21" s="3"/>
      <c r="K21" s="3"/>
      <c r="L21" s="3"/>
      <c r="M21" s="3"/>
      <c r="N21" s="5">
        <f t="shared" si="4"/>
        <v>6.3416582992975146</v>
      </c>
      <c r="O21" s="3">
        <f t="shared" ref="O21" si="7">SUM(B21:M21)</f>
        <v>1182763.0830000003</v>
      </c>
      <c r="P21" s="5">
        <f t="shared" si="6"/>
        <v>12.050187314435901</v>
      </c>
      <c r="Q21" s="26"/>
      <c r="R21" s="25"/>
    </row>
    <row r="22" spans="1:23" x14ac:dyDescent="0.3">
      <c r="A22" s="30" t="s">
        <v>23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26"/>
      <c r="R22" s="25"/>
    </row>
    <row r="23" spans="1:23" x14ac:dyDescent="0.3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>
        <v>55887</v>
      </c>
      <c r="G23" s="3">
        <v>99383</v>
      </c>
      <c r="H23" s="3"/>
      <c r="I23" s="3"/>
      <c r="J23" s="3"/>
      <c r="K23" s="3"/>
      <c r="L23" s="3"/>
      <c r="M23" s="3"/>
      <c r="N23" s="5">
        <f>(G23/G56-1)*100</f>
        <v>9.4791689616426922</v>
      </c>
      <c r="O23" s="3">
        <f>SUM(B23:M23)</f>
        <v>320664</v>
      </c>
      <c r="P23" s="5">
        <f>(O23/SUM(B56:G56)-1)*100</f>
        <v>19.044419282386361</v>
      </c>
      <c r="Q23" s="26"/>
      <c r="R23" s="25"/>
    </row>
    <row r="24" spans="1:23" x14ac:dyDescent="0.3">
      <c r="A24" s="2" t="s">
        <v>7</v>
      </c>
      <c r="B24" s="3">
        <v>38675</v>
      </c>
      <c r="C24" s="3">
        <v>38187</v>
      </c>
      <c r="D24" s="22">
        <v>40967</v>
      </c>
      <c r="E24" s="3">
        <v>47565</v>
      </c>
      <c r="F24" s="3">
        <v>55887</v>
      </c>
      <c r="G24" s="3">
        <v>99383</v>
      </c>
      <c r="H24" s="3"/>
      <c r="I24" s="3"/>
      <c r="J24" s="3"/>
      <c r="K24" s="3"/>
      <c r="L24" s="3"/>
      <c r="M24" s="3"/>
      <c r="N24" s="5">
        <f t="shared" ref="N24:N28" si="8">(G24/G57-1)*100</f>
        <v>9.4791689616426922</v>
      </c>
      <c r="O24" s="3">
        <f t="shared" ref="O24" si="9">SUM(B24:M24)</f>
        <v>320664</v>
      </c>
      <c r="P24" s="5">
        <f t="shared" ref="P24:P28" si="10">(O24/SUM(B57:G57)-1)*100</f>
        <v>19.044419282386361</v>
      </c>
      <c r="Q24" s="26"/>
      <c r="R24" s="25"/>
    </row>
    <row r="25" spans="1:23" x14ac:dyDescent="0.3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26"/>
      <c r="R25" s="25"/>
    </row>
    <row r="26" spans="1:23" x14ac:dyDescent="0.3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>
        <v>435</v>
      </c>
      <c r="G26" s="3">
        <v>754</v>
      </c>
      <c r="H26" s="3"/>
      <c r="I26" s="3"/>
      <c r="J26" s="3"/>
      <c r="K26" s="3"/>
      <c r="L26" s="3"/>
      <c r="M26" s="3"/>
      <c r="N26" s="5">
        <f t="shared" si="8"/>
        <v>7.1022727272727293</v>
      </c>
      <c r="O26" s="3">
        <f t="shared" ref="O26" si="11">SUM(B26:M26)</f>
        <v>2597</v>
      </c>
      <c r="P26" s="5">
        <f t="shared" si="10"/>
        <v>15.473543797243217</v>
      </c>
      <c r="Q26" s="26"/>
      <c r="R26" s="25"/>
    </row>
    <row r="27" spans="1:23" x14ac:dyDescent="0.3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5"/>
      <c r="Q27" s="26"/>
      <c r="R27" s="25"/>
    </row>
    <row r="28" spans="1:23" x14ac:dyDescent="0.3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>
        <v>13611</v>
      </c>
      <c r="G28" s="3">
        <v>25745</v>
      </c>
      <c r="H28" s="3"/>
      <c r="I28" s="3"/>
      <c r="J28" s="3"/>
      <c r="K28" s="3"/>
      <c r="L28" s="3"/>
      <c r="M28" s="3"/>
      <c r="N28" s="5">
        <f t="shared" si="8"/>
        <v>14.188769626541298</v>
      </c>
      <c r="O28" s="3">
        <f t="shared" ref="O28" si="12">SUM(B28:M28)</f>
        <v>82622</v>
      </c>
      <c r="P28" s="5">
        <f t="shared" si="10"/>
        <v>24.98789785792086</v>
      </c>
      <c r="Q28" s="26"/>
      <c r="R28" s="25"/>
    </row>
    <row r="29" spans="1:23" x14ac:dyDescent="0.3">
      <c r="A29" s="30" t="s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6"/>
      <c r="R29" s="25"/>
    </row>
    <row r="30" spans="1:23" x14ac:dyDescent="0.3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>
        <v>3884567</v>
      </c>
      <c r="G30" s="3">
        <v>4031270</v>
      </c>
      <c r="H30" s="3"/>
      <c r="I30" s="3"/>
      <c r="J30" s="3"/>
      <c r="K30" s="3"/>
      <c r="L30" s="3"/>
      <c r="M30" s="3"/>
      <c r="N30" s="5">
        <f>(G30/G63-1)*100</f>
        <v>1.5339899480274477</v>
      </c>
      <c r="O30" s="3">
        <f>SUM(B30:M30)</f>
        <v>19598242</v>
      </c>
      <c r="P30" s="5">
        <f>(O30/SUM(B63:G63)-1)*100</f>
        <v>4.685306702848302</v>
      </c>
      <c r="Q30" s="26"/>
      <c r="R30" s="25"/>
    </row>
    <row r="31" spans="1:23" x14ac:dyDescent="0.3">
      <c r="A31" s="2" t="s">
        <v>7</v>
      </c>
      <c r="B31" s="3">
        <v>2087919</v>
      </c>
      <c r="C31" s="3">
        <v>2165844</v>
      </c>
      <c r="D31" s="3">
        <v>2537408</v>
      </c>
      <c r="E31" s="3">
        <v>3111621</v>
      </c>
      <c r="F31" s="3">
        <v>3255527</v>
      </c>
      <c r="G31" s="3">
        <v>3385129</v>
      </c>
      <c r="H31" s="3"/>
      <c r="I31" s="3"/>
      <c r="J31" s="3"/>
      <c r="K31" s="3"/>
      <c r="L31" s="3"/>
      <c r="M31" s="3"/>
      <c r="N31" s="5">
        <f t="shared" ref="N31:N35" si="13">(G31/G64-1)*100</f>
        <v>2.9906618259350815</v>
      </c>
      <c r="O31" s="3">
        <f t="shared" ref="O31:O34" si="14">SUM(B31:M31)</f>
        <v>16543448</v>
      </c>
      <c r="P31" s="5">
        <f t="shared" ref="P31:P35" si="15">(O31/SUM(B64:G64)-1)*100</f>
        <v>5.9475416647614132</v>
      </c>
      <c r="Q31" s="26"/>
      <c r="R31" s="25"/>
    </row>
    <row r="32" spans="1:23" x14ac:dyDescent="0.3">
      <c r="A32" s="2" t="s">
        <v>8</v>
      </c>
      <c r="B32" s="3">
        <v>341298</v>
      </c>
      <c r="C32" s="3">
        <v>326752</v>
      </c>
      <c r="D32" s="3">
        <v>449982</v>
      </c>
      <c r="E32" s="3">
        <v>621046</v>
      </c>
      <c r="F32" s="3">
        <v>576610</v>
      </c>
      <c r="G32" s="3">
        <v>614076</v>
      </c>
      <c r="H32" s="3"/>
      <c r="I32" s="3"/>
      <c r="J32" s="3"/>
      <c r="K32" s="3"/>
      <c r="L32" s="3"/>
      <c r="M32" s="3"/>
      <c r="N32" s="5">
        <f t="shared" si="13"/>
        <v>-8.9664373814041802</v>
      </c>
      <c r="O32" s="3">
        <f t="shared" si="14"/>
        <v>2929764</v>
      </c>
      <c r="P32" s="5">
        <f t="shared" si="15"/>
        <v>-4.2748480690060759</v>
      </c>
      <c r="Q32" s="26"/>
      <c r="R32" s="25"/>
      <c r="W32" s="24"/>
    </row>
    <row r="33" spans="1:18" x14ac:dyDescent="0.3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>
        <v>28330</v>
      </c>
      <c r="G33" s="3">
        <v>28611</v>
      </c>
      <c r="H33" s="3"/>
      <c r="I33" s="3"/>
      <c r="J33" s="3"/>
      <c r="K33" s="3"/>
      <c r="L33" s="3"/>
      <c r="M33" s="3"/>
      <c r="N33" s="5">
        <f t="shared" si="13"/>
        <v>1.4178866399631396</v>
      </c>
      <c r="O33" s="3">
        <f t="shared" si="14"/>
        <v>145989</v>
      </c>
      <c r="P33" s="5">
        <f t="shared" si="15"/>
        <v>4.980476474691331</v>
      </c>
      <c r="Q33" s="26"/>
      <c r="R33" s="25"/>
    </row>
    <row r="34" spans="1:18" x14ac:dyDescent="0.3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>
        <v>30395172.52</v>
      </c>
      <c r="G34" s="6">
        <v>28088968.719999999</v>
      </c>
      <c r="H34" s="6"/>
      <c r="I34" s="6"/>
      <c r="J34" s="6"/>
      <c r="K34" s="6"/>
      <c r="L34" s="6"/>
      <c r="M34" s="6"/>
      <c r="N34" s="5">
        <f t="shared" si="13"/>
        <v>5.722018180645283</v>
      </c>
      <c r="O34" s="6">
        <f t="shared" si="14"/>
        <v>166937726.84999999</v>
      </c>
      <c r="P34" s="5">
        <f t="shared" si="15"/>
        <v>10.195740146524312</v>
      </c>
      <c r="Q34" s="26"/>
      <c r="R34" s="25"/>
    </row>
    <row r="35" spans="1:18" x14ac:dyDescent="0.3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>
        <v>1213280.844</v>
      </c>
      <c r="G35" s="3">
        <v>1200689.27</v>
      </c>
      <c r="H35" s="3"/>
      <c r="I35" s="3"/>
      <c r="J35" s="3"/>
      <c r="K35" s="3"/>
      <c r="L35" s="3"/>
      <c r="M35" s="3"/>
      <c r="N35" s="5">
        <f t="shared" si="13"/>
        <v>2.8531783174489123</v>
      </c>
      <c r="O35" s="3">
        <f t="shared" ref="O35" si="16">SUM(B35:M35)</f>
        <v>6179492.0830000006</v>
      </c>
      <c r="P35" s="5">
        <f t="shared" si="15"/>
        <v>6.142070780883957</v>
      </c>
      <c r="Q35" s="26"/>
      <c r="R35" s="25"/>
    </row>
    <row r="38" spans="1:18" x14ac:dyDescent="0.3">
      <c r="B38" s="29">
        <v>2024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8" x14ac:dyDescent="0.3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8" x14ac:dyDescent="0.3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8" x14ac:dyDescent="0.3">
      <c r="A41" s="30" t="s">
        <v>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8" x14ac:dyDescent="0.3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8" x14ac:dyDescent="0.3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7">(M43/M76-1)*100</f>
        <v>11.294811895219325</v>
      </c>
      <c r="O43" s="3">
        <f t="shared" ref="O43:O46" si="18">SUM(B43:M43)</f>
        <v>24865388</v>
      </c>
      <c r="P43" s="5">
        <f t="shared" ref="P43:P47" si="19">(O43/SUM(B76:M76)-1)*100</f>
        <v>8.9090457876880969</v>
      </c>
      <c r="Q43" s="15"/>
    </row>
    <row r="44" spans="1:18" x14ac:dyDescent="0.3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7"/>
        <v>-3.0614588396152387</v>
      </c>
      <c r="O44" s="3">
        <f t="shared" si="18"/>
        <v>6757308</v>
      </c>
      <c r="P44" s="5">
        <f t="shared" si="19"/>
        <v>2.0608494785120168</v>
      </c>
      <c r="Q44" s="15"/>
    </row>
    <row r="45" spans="1:18" x14ac:dyDescent="0.3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7"/>
        <v>7.1376591873862916</v>
      </c>
      <c r="O45" s="3">
        <f t="shared" si="18"/>
        <v>234138</v>
      </c>
      <c r="P45" s="5">
        <f t="shared" si="19"/>
        <v>5.8992740677084488</v>
      </c>
      <c r="Q45" s="15"/>
    </row>
    <row r="46" spans="1:18" x14ac:dyDescent="0.3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7"/>
        <v>21.903124096522774</v>
      </c>
      <c r="O46" s="6">
        <f t="shared" si="18"/>
        <v>297944836.81999999</v>
      </c>
      <c r="P46" s="5">
        <f t="shared" si="19"/>
        <v>21.605875856711918</v>
      </c>
      <c r="Q46" s="15"/>
    </row>
    <row r="47" spans="1:18" x14ac:dyDescent="0.3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7"/>
        <v>7.8510864772411315</v>
      </c>
      <c r="O47" s="3">
        <f t="shared" ref="O47" si="20">SUM(B47:M47)</f>
        <v>10039978</v>
      </c>
      <c r="P47" s="5">
        <f t="shared" si="19"/>
        <v>8.1549320642265055</v>
      </c>
      <c r="Q47" s="15"/>
    </row>
    <row r="48" spans="1:18" x14ac:dyDescent="0.3">
      <c r="A48" s="30" t="s">
        <v>22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15"/>
    </row>
    <row r="49" spans="1:17" x14ac:dyDescent="0.3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3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1">(M50/M83-1)*100</f>
        <v>11.990010854466648</v>
      </c>
      <c r="O50" s="3">
        <f t="shared" ref="O50:O53" si="22">SUM(B50:M50)</f>
        <v>8945097</v>
      </c>
      <c r="P50" s="5">
        <f t="shared" ref="P50:P54" si="23">(O50/SUM(B83:M83)-1)*100</f>
        <v>15.069932687713749</v>
      </c>
      <c r="Q50" s="15"/>
    </row>
    <row r="51" spans="1:17" x14ac:dyDescent="0.3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1"/>
        <v>-33.172147001934235</v>
      </c>
      <c r="O51" s="3">
        <f t="shared" si="22"/>
        <v>12294</v>
      </c>
      <c r="P51" s="5">
        <f t="shared" si="23"/>
        <v>-58.192205672311779</v>
      </c>
      <c r="Q51" s="15"/>
    </row>
    <row r="52" spans="1:17" x14ac:dyDescent="0.3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1"/>
        <v>11.589580010632638</v>
      </c>
      <c r="O52" s="3">
        <f t="shared" si="22"/>
        <v>58773</v>
      </c>
      <c r="P52" s="5">
        <f t="shared" si="23"/>
        <v>14.449009794948697</v>
      </c>
      <c r="Q52" s="15"/>
    </row>
    <row r="53" spans="1:17" x14ac:dyDescent="0.3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1"/>
        <v>19.244994620844391</v>
      </c>
      <c r="O53" s="6">
        <f t="shared" si="22"/>
        <v>22193658</v>
      </c>
      <c r="P53" s="5">
        <f t="shared" si="23"/>
        <v>15.208319047139751</v>
      </c>
      <c r="Q53" s="15"/>
    </row>
    <row r="54" spans="1:17" x14ac:dyDescent="0.3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1"/>
        <v>9.3101513078808864</v>
      </c>
      <c r="O54" s="3">
        <f t="shared" ref="O54" si="24">SUM(B54:M54)</f>
        <v>2279555.5560000003</v>
      </c>
      <c r="P54" s="5">
        <f t="shared" si="23"/>
        <v>13.331683392838833</v>
      </c>
      <c r="Q54" s="15"/>
    </row>
    <row r="55" spans="1:17" x14ac:dyDescent="0.3">
      <c r="A55" s="30" t="s">
        <v>23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15"/>
    </row>
    <row r="56" spans="1:17" x14ac:dyDescent="0.3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3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5">(M57/M90-1)*100</f>
        <v>22.143847947348227</v>
      </c>
      <c r="O57" s="3">
        <f t="shared" ref="O57" si="26">SUM(B57:M57)</f>
        <v>735384</v>
      </c>
      <c r="P57" s="5">
        <f t="shared" ref="P57:P61" si="27">(O57/SUM(B90:M90)-1)*100</f>
        <v>18.226658006597951</v>
      </c>
      <c r="Q57" s="15"/>
    </row>
    <row r="58" spans="1:17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3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5"/>
        <v>15.71906354515049</v>
      </c>
      <c r="O59" s="3">
        <f t="shared" ref="O59" si="28">SUM(B59:M59)</f>
        <v>5755</v>
      </c>
      <c r="P59" s="5">
        <f t="shared" si="27"/>
        <v>23.816695352839922</v>
      </c>
      <c r="Q59" s="15"/>
    </row>
    <row r="60" spans="1:17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3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5"/>
        <v>15.354671280276811</v>
      </c>
      <c r="O61" s="3">
        <f t="shared" ref="O61" si="29">SUM(B61:M61)</f>
        <v>176885</v>
      </c>
      <c r="P61" s="5">
        <f t="shared" si="27"/>
        <v>16.551137936033111</v>
      </c>
      <c r="Q61" s="15"/>
    </row>
    <row r="62" spans="1:17" x14ac:dyDescent="0.3">
      <c r="A62" s="30" t="s">
        <v>11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15"/>
    </row>
    <row r="63" spans="1:17" x14ac:dyDescent="0.3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3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0">(M64/M97-1)*100</f>
        <v>11.604848571893234</v>
      </c>
      <c r="O64" s="3">
        <f t="shared" ref="O64:O67" si="31">SUM(B64:M64)</f>
        <v>34545869</v>
      </c>
      <c r="P64" s="5">
        <f t="shared" ref="P64:P68" si="32">(O64/SUM(B97:M97)-1)*100</f>
        <v>10.628330695228637</v>
      </c>
      <c r="Q64" s="15"/>
    </row>
    <row r="65" spans="1:18" x14ac:dyDescent="0.3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0"/>
        <v>-3.2268345151780786</v>
      </c>
      <c r="O65" s="3">
        <f t="shared" si="31"/>
        <v>6769602</v>
      </c>
      <c r="P65" s="5">
        <f t="shared" si="32"/>
        <v>1.7944239239681803</v>
      </c>
      <c r="Q65" s="15"/>
    </row>
    <row r="66" spans="1:18" x14ac:dyDescent="0.3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0"/>
        <v>8.0774658167485747</v>
      </c>
      <c r="O66" s="3">
        <f t="shared" si="31"/>
        <v>298666</v>
      </c>
      <c r="P66" s="5">
        <f t="shared" si="32"/>
        <v>7.7843058001558996</v>
      </c>
      <c r="Q66" s="15"/>
    </row>
    <row r="67" spans="1:18" x14ac:dyDescent="0.3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0"/>
        <v>21.695466878389947</v>
      </c>
      <c r="O67" s="6">
        <f t="shared" si="31"/>
        <v>320141695.81999999</v>
      </c>
      <c r="P67" s="5">
        <f t="shared" si="32"/>
        <v>21.140098212422266</v>
      </c>
      <c r="Q67" s="15"/>
    </row>
    <row r="68" spans="1:18" x14ac:dyDescent="0.3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0"/>
        <v>8.1812549076053287</v>
      </c>
      <c r="O68" s="3">
        <f t="shared" ref="O68" si="33">SUM(B68:M68)</f>
        <v>12496418.556</v>
      </c>
      <c r="P68" s="5">
        <f t="shared" si="32"/>
        <v>9.1759574169988589</v>
      </c>
      <c r="Q68" s="15"/>
    </row>
    <row r="70" spans="1:18" x14ac:dyDescent="0.3">
      <c r="A70" s="1"/>
    </row>
    <row r="71" spans="1:18" x14ac:dyDescent="0.3">
      <c r="B71" s="29">
        <v>2023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1:18" x14ac:dyDescent="0.3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3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3">
      <c r="A74" s="30" t="s">
        <v>5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8" x14ac:dyDescent="0.3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3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4">(M76/M109-1)*100</f>
        <v>16.91131595450759</v>
      </c>
      <c r="O76" s="3">
        <f t="shared" ref="O76:O79" si="35">SUM(B76:M76)</f>
        <v>22831334</v>
      </c>
      <c r="P76" s="5">
        <f t="shared" ref="P76:P80" si="36">(O76/SUM(B109:M109)-1)*100</f>
        <v>28.194427748075547</v>
      </c>
      <c r="Q76" s="12"/>
      <c r="R76" s="15"/>
    </row>
    <row r="77" spans="1:18" x14ac:dyDescent="0.3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4"/>
        <v>1.3368622165933264</v>
      </c>
      <c r="O77" s="3">
        <f t="shared" si="35"/>
        <v>6620862</v>
      </c>
      <c r="P77" s="5">
        <f t="shared" si="36"/>
        <v>14.259408951939289</v>
      </c>
      <c r="Q77" s="12"/>
      <c r="R77" s="15"/>
    </row>
    <row r="78" spans="1:18" x14ac:dyDescent="0.3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4"/>
        <v>9.1908356509071698</v>
      </c>
      <c r="O78" s="3">
        <f t="shared" si="35"/>
        <v>221095</v>
      </c>
      <c r="P78" s="5">
        <f t="shared" si="36"/>
        <v>17.346559667112494</v>
      </c>
      <c r="Q78" s="12"/>
      <c r="R78" s="15"/>
    </row>
    <row r="79" spans="1:18" x14ac:dyDescent="0.3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4"/>
        <v>2.2874782551969286</v>
      </c>
      <c r="O79" s="6">
        <f t="shared" si="35"/>
        <v>245008585.91</v>
      </c>
      <c r="P79" s="5">
        <f t="shared" si="36"/>
        <v>-2.24568131842523</v>
      </c>
      <c r="Q79" s="12"/>
      <c r="R79" s="15"/>
    </row>
    <row r="80" spans="1:18" x14ac:dyDescent="0.3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4"/>
        <v>12.263371631080444</v>
      </c>
      <c r="O80" s="3">
        <f t="shared" ref="O80" si="37">SUM(B80:M80)</f>
        <v>9282959</v>
      </c>
      <c r="P80" s="5">
        <f t="shared" si="36"/>
        <v>18.159200592135115</v>
      </c>
      <c r="Q80" s="12"/>
      <c r="R80" s="15"/>
    </row>
    <row r="81" spans="1:18" x14ac:dyDescent="0.3">
      <c r="A81" s="30" t="s">
        <v>22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12"/>
      <c r="R81" s="15"/>
    </row>
    <row r="82" spans="1:18" x14ac:dyDescent="0.3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3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8">(M83/M116-1)*100</f>
        <v>25.72156561487553</v>
      </c>
      <c r="O83" s="3">
        <f t="shared" ref="O83:O86" si="39">SUM(B83:M83)</f>
        <v>7773618</v>
      </c>
      <c r="P83" s="5">
        <f t="shared" ref="P83:P87" si="40">(O83/SUM(B116:M116)-1)*100</f>
        <v>33.115458933558187</v>
      </c>
      <c r="Q83" s="12"/>
      <c r="R83" s="15"/>
    </row>
    <row r="84" spans="1:18" x14ac:dyDescent="0.3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8"/>
        <v>-10.243055555555557</v>
      </c>
      <c r="O84" s="3">
        <f t="shared" si="39"/>
        <v>29406</v>
      </c>
      <c r="P84" s="5">
        <f t="shared" si="40"/>
        <v>160.73771945380386</v>
      </c>
      <c r="Q84" s="12"/>
      <c r="R84" s="15"/>
    </row>
    <row r="85" spans="1:18" x14ac:dyDescent="0.3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8"/>
        <v>25.567423230974629</v>
      </c>
      <c r="O85" s="3">
        <f t="shared" si="39"/>
        <v>51353</v>
      </c>
      <c r="P85" s="5">
        <f t="shared" si="40"/>
        <v>27.253128484698298</v>
      </c>
      <c r="Q85" s="12"/>
      <c r="R85" s="15"/>
    </row>
    <row r="86" spans="1:18" x14ac:dyDescent="0.3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8"/>
        <v>36.224356902335764</v>
      </c>
      <c r="O86" s="6">
        <f t="shared" si="39"/>
        <v>19263937</v>
      </c>
      <c r="P86" s="5">
        <f t="shared" si="40"/>
        <v>17.963519490834855</v>
      </c>
      <c r="Q86" s="12"/>
      <c r="R86" s="15"/>
    </row>
    <row r="87" spans="1:18" x14ac:dyDescent="0.3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8"/>
        <v>25.760684875045172</v>
      </c>
      <c r="O87" s="3">
        <f t="shared" ref="O87" si="41">SUM(B87:M87)</f>
        <v>2011401.8320000002</v>
      </c>
      <c r="P87" s="5">
        <f t="shared" si="40"/>
        <v>28.574064128224276</v>
      </c>
      <c r="Q87" s="12"/>
      <c r="R87" s="15"/>
    </row>
    <row r="88" spans="1:18" x14ac:dyDescent="0.3">
      <c r="A88" s="30" t="s">
        <v>23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12"/>
      <c r="R88" s="15"/>
    </row>
    <row r="89" spans="1:18" x14ac:dyDescent="0.3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3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2">(M90/M123-1)*100</f>
        <v>24.095370641664225</v>
      </c>
      <c r="O90" s="3">
        <f t="shared" ref="O90:O94" si="43">SUM(B90:M90)</f>
        <v>622012</v>
      </c>
      <c r="P90" s="5">
        <f t="shared" ref="P90:P94" si="44">(O90/SUM(B123:M123)-1)*100</f>
        <v>15.356383146423735</v>
      </c>
      <c r="Q90" s="12"/>
      <c r="R90" s="15"/>
    </row>
    <row r="91" spans="1:18" x14ac:dyDescent="0.3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3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2"/>
        <v>31.718061674008812</v>
      </c>
      <c r="O92" s="3">
        <f t="shared" si="43"/>
        <v>4648</v>
      </c>
      <c r="P92" s="5">
        <f t="shared" si="44"/>
        <v>5.6844020009094942</v>
      </c>
      <c r="Q92" s="12"/>
      <c r="R92" s="15"/>
    </row>
    <row r="93" spans="1:18" x14ac:dyDescent="0.3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3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2"/>
        <v>28.90995260663507</v>
      </c>
      <c r="O94" s="3">
        <f t="shared" si="43"/>
        <v>151766</v>
      </c>
      <c r="P94" s="5">
        <f t="shared" si="44"/>
        <v>4.6690943198433033</v>
      </c>
      <c r="Q94" s="12"/>
      <c r="R94" s="15"/>
    </row>
    <row r="95" spans="1:18" x14ac:dyDescent="0.3">
      <c r="A95" s="30" t="s">
        <v>11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12"/>
      <c r="R95" s="15"/>
    </row>
    <row r="96" spans="1:18" x14ac:dyDescent="0.3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3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5">(M97/M130-1)*100</f>
        <v>18.864038393270931</v>
      </c>
      <c r="O97" s="3">
        <f t="shared" ref="O97:O100" si="46">SUM(B97:M97)</f>
        <v>31226964</v>
      </c>
      <c r="P97" s="5">
        <f t="shared" ref="P97:P101" si="47">(O97/SUM(B130:M130)-1)*100</f>
        <v>29.096297589819329</v>
      </c>
      <c r="Q97" s="12"/>
      <c r="R97" s="15"/>
    </row>
    <row r="98" spans="1:18" x14ac:dyDescent="0.3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5"/>
        <v>1.2651078730373966</v>
      </c>
      <c r="O98" s="3">
        <f t="shared" si="46"/>
        <v>6650268</v>
      </c>
      <c r="P98" s="5">
        <f t="shared" si="47"/>
        <v>14.543945726615126</v>
      </c>
      <c r="Q98" s="12"/>
      <c r="R98" s="15"/>
    </row>
    <row r="99" spans="1:18" x14ac:dyDescent="0.3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5"/>
        <v>12.147339699863569</v>
      </c>
      <c r="O99" s="3">
        <f t="shared" si="46"/>
        <v>277096</v>
      </c>
      <c r="P99" s="5">
        <f t="shared" si="47"/>
        <v>18.841163982587439</v>
      </c>
      <c r="Q99" s="12"/>
      <c r="R99" s="15"/>
    </row>
    <row r="100" spans="1:18" x14ac:dyDescent="0.3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5"/>
        <v>4.3149518688368582</v>
      </c>
      <c r="O100" s="6">
        <f t="shared" si="46"/>
        <v>264273927.91</v>
      </c>
      <c r="P100" s="5">
        <f t="shared" si="47"/>
        <v>-1.0091849005845921</v>
      </c>
      <c r="Q100" s="12"/>
      <c r="R100" s="15"/>
    </row>
    <row r="101" spans="1:18" x14ac:dyDescent="0.3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5"/>
        <v>14.530675250037795</v>
      </c>
      <c r="O101" s="3">
        <f t="shared" ref="O101" si="48">SUM(B101:M101)</f>
        <v>11446126.831999999</v>
      </c>
      <c r="P101" s="5">
        <f t="shared" si="47"/>
        <v>19.657983691947265</v>
      </c>
      <c r="Q101" s="12"/>
      <c r="R101" s="15"/>
    </row>
    <row r="102" spans="1:18" x14ac:dyDescent="0.3">
      <c r="A102" s="1"/>
    </row>
    <row r="103" spans="1:18" x14ac:dyDescent="0.3">
      <c r="A103" s="1"/>
    </row>
    <row r="104" spans="1:18" x14ac:dyDescent="0.3">
      <c r="B104" s="29">
        <v>2022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1:18" x14ac:dyDescent="0.3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3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3">
      <c r="A107" s="30" t="s">
        <v>5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</row>
    <row r="108" spans="1:18" x14ac:dyDescent="0.3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3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9">SUM(B109:M109)</f>
        <v>17809927</v>
      </c>
      <c r="P109" s="5">
        <f>(O109/SUM(B142:M142)-1)*100</f>
        <v>126.88446730595437</v>
      </c>
    </row>
    <row r="110" spans="1:18" x14ac:dyDescent="0.3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9"/>
        <v>5794588</v>
      </c>
      <c r="P110" s="5">
        <f>(O110/SUM(B143:M143)-1)*100</f>
        <v>130.34762504452249</v>
      </c>
    </row>
    <row r="111" spans="1:18" x14ac:dyDescent="0.3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9"/>
        <v>188412</v>
      </c>
      <c r="P111" s="5">
        <f>(O111/SUM(B144:M144)-1)*100</f>
        <v>68.877894000914239</v>
      </c>
    </row>
    <row r="112" spans="1:18" x14ac:dyDescent="0.3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9"/>
        <v>250637096.35999995</v>
      </c>
      <c r="P112" s="5">
        <f>(O112/SUM(B145:M145)-1)*100</f>
        <v>-4.0804676527732342</v>
      </c>
    </row>
    <row r="113" spans="1:16" x14ac:dyDescent="0.3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9"/>
        <v>7856315</v>
      </c>
      <c r="P113" s="5"/>
    </row>
    <row r="114" spans="1:16" x14ac:dyDescent="0.3">
      <c r="A114" s="30" t="s">
        <v>22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x14ac:dyDescent="0.3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3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0">SUM(B116:M116)</f>
        <v>5839756</v>
      </c>
      <c r="P116" s="5">
        <f>(O116/SUM(B148:M148)-1)*100</f>
        <v>130.27265579345254</v>
      </c>
    </row>
    <row r="117" spans="1:16" x14ac:dyDescent="0.3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0"/>
        <v>11278</v>
      </c>
      <c r="P117" s="5">
        <f>(O117/SUM(B149:M149)-1)*100</f>
        <v>166.87174633222907</v>
      </c>
    </row>
    <row r="118" spans="1:16" x14ac:dyDescent="0.3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0"/>
        <v>40355</v>
      </c>
      <c r="P118" s="5">
        <f>(O118/SUM(B150:M150)-1)*100</f>
        <v>64.606787404144228</v>
      </c>
    </row>
    <row r="119" spans="1:16" x14ac:dyDescent="0.3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0"/>
        <v>16330419</v>
      </c>
      <c r="P119" s="5">
        <f>(O119/SUM(B151:M151)-1)*100</f>
        <v>9.8436560627097602</v>
      </c>
    </row>
    <row r="120" spans="1:16" x14ac:dyDescent="0.3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0"/>
        <v>1564391.5789999999</v>
      </c>
      <c r="P120" s="5"/>
    </row>
    <row r="121" spans="1:16" x14ac:dyDescent="0.3">
      <c r="A121" s="30" t="s">
        <v>23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</row>
    <row r="122" spans="1:16" x14ac:dyDescent="0.3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3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1">SUM(B123:M123)</f>
        <v>539209</v>
      </c>
      <c r="P123" s="5">
        <f>(O123/SUM(B154:M154)-1)*100</f>
        <v>223.82007626940515</v>
      </c>
    </row>
    <row r="124" spans="1:16" x14ac:dyDescent="0.3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3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3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3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3">
      <c r="A128" s="30" t="s">
        <v>11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</row>
    <row r="129" spans="1:16" x14ac:dyDescent="0.3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3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2">SUM(B130:M130)</f>
        <v>24188892</v>
      </c>
      <c r="P130" s="5">
        <f>(O130/SUM(B160:M160)-1)*100</f>
        <v>129.2283841899656</v>
      </c>
    </row>
    <row r="131" spans="1:16" x14ac:dyDescent="0.3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2"/>
        <v>5805866</v>
      </c>
      <c r="P131" s="5">
        <f>(O131/SUM(B161:M161)-1)*100</f>
        <v>130.4088800346058</v>
      </c>
    </row>
    <row r="132" spans="1:16" x14ac:dyDescent="0.3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2"/>
        <v>233165</v>
      </c>
      <c r="P132" s="5">
        <f>(O132/SUM(B162:M162)-1)*100</f>
        <v>69.447613787490099</v>
      </c>
    </row>
    <row r="133" spans="1:16" x14ac:dyDescent="0.3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2"/>
        <v>266968129.96700001</v>
      </c>
      <c r="P133" s="5">
        <f>(O133/SUM(B163:M163)-1)*100</f>
        <v>-3.3306720533920586</v>
      </c>
    </row>
    <row r="134" spans="1:16" x14ac:dyDescent="0.3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3">E113+E120+E127</f>
        <v>794225</v>
      </c>
      <c r="F134" s="22">
        <f t="shared" si="53"/>
        <v>871927</v>
      </c>
      <c r="G134" s="22">
        <f t="shared" si="53"/>
        <v>910372</v>
      </c>
      <c r="H134" s="22">
        <f t="shared" si="53"/>
        <v>1002316</v>
      </c>
      <c r="I134" s="22">
        <f t="shared" si="53"/>
        <v>1014354</v>
      </c>
      <c r="J134" s="22">
        <f t="shared" si="53"/>
        <v>974710</v>
      </c>
      <c r="K134" s="22">
        <f t="shared" si="53"/>
        <v>934577</v>
      </c>
      <c r="L134" s="22">
        <f t="shared" si="53"/>
        <v>747304</v>
      </c>
      <c r="M134" s="22">
        <f t="shared" si="53"/>
        <v>760385</v>
      </c>
      <c r="N134" s="5"/>
      <c r="O134" s="22">
        <f t="shared" si="52"/>
        <v>9565702.5789999999</v>
      </c>
      <c r="P134" s="5"/>
    </row>
    <row r="135" spans="1:16" x14ac:dyDescent="0.3">
      <c r="A135" s="21" t="s">
        <v>61</v>
      </c>
    </row>
    <row r="136" spans="1:16" x14ac:dyDescent="0.3">
      <c r="A136" s="1"/>
    </row>
    <row r="137" spans="1:16" x14ac:dyDescent="0.3">
      <c r="B137" s="29">
        <v>2021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1:16" x14ac:dyDescent="0.3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3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3">
      <c r="A140" s="30" t="s">
        <v>5</v>
      </c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</row>
    <row r="141" spans="1:16" x14ac:dyDescent="0.3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3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4">(M142/M171-1)*100</f>
        <v>312.11949219292967</v>
      </c>
      <c r="O142" s="3">
        <f t="shared" ref="O142:O145" si="55">SUM(B142:M142)</f>
        <v>7849778</v>
      </c>
      <c r="P142" s="5">
        <f t="shared" ref="P142:P145" si="56">(O142/SUM(B171:M171)-1)*100</f>
        <v>24.621805781345252</v>
      </c>
    </row>
    <row r="143" spans="1:16" x14ac:dyDescent="0.3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4"/>
        <v>299.87564122493393</v>
      </c>
      <c r="O143" s="3">
        <f t="shared" si="55"/>
        <v>2515584</v>
      </c>
      <c r="P143" s="5">
        <f t="shared" si="56"/>
        <v>67.935559759831122</v>
      </c>
    </row>
    <row r="144" spans="1:16" x14ac:dyDescent="0.3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4"/>
        <v>185.72479764532744</v>
      </c>
      <c r="O144" s="3">
        <f t="shared" si="55"/>
        <v>111567</v>
      </c>
      <c r="P144" s="5">
        <f t="shared" si="56"/>
        <v>16.36107634543178</v>
      </c>
    </row>
    <row r="145" spans="1:18" x14ac:dyDescent="0.3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4"/>
        <v>21.759771410693276</v>
      </c>
      <c r="O145" s="6">
        <f t="shared" si="55"/>
        <v>261299331.03999999</v>
      </c>
      <c r="P145" s="5">
        <f t="shared" si="56"/>
        <v>19.923695462485512</v>
      </c>
      <c r="R145" s="13"/>
    </row>
    <row r="146" spans="1:18" x14ac:dyDescent="0.3">
      <c r="A146" s="30" t="s">
        <v>22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1:18" x14ac:dyDescent="0.3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3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7">(M148/M177-1)*100</f>
        <v>451.16258874101732</v>
      </c>
      <c r="O148" s="3">
        <f t="shared" ref="O148:O151" si="58">SUM(B148:M148)</f>
        <v>2536018</v>
      </c>
      <c r="P148" s="5">
        <f t="shared" ref="P148:P151" si="59">(O148/SUM(B177:M177)-1)*100</f>
        <v>46.014259319714256</v>
      </c>
    </row>
    <row r="149" spans="1:18" x14ac:dyDescent="0.3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7"/>
        <v>75.661375661375658</v>
      </c>
      <c r="O149" s="3">
        <f t="shared" si="58"/>
        <v>4226</v>
      </c>
      <c r="P149" s="5">
        <f t="shared" si="59"/>
        <v>-61.100883652430049</v>
      </c>
    </row>
    <row r="150" spans="1:18" x14ac:dyDescent="0.3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7"/>
        <v>255.54106910039113</v>
      </c>
      <c r="O150" s="3">
        <f t="shared" si="58"/>
        <v>24516</v>
      </c>
      <c r="P150" s="5">
        <f t="shared" si="59"/>
        <v>29.153935307133082</v>
      </c>
    </row>
    <row r="151" spans="1:18" x14ac:dyDescent="0.3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7"/>
        <v>-2.937671663115371</v>
      </c>
      <c r="O151" s="6">
        <f t="shared" si="58"/>
        <v>14866966</v>
      </c>
      <c r="P151" s="5">
        <f t="shared" si="59"/>
        <v>-5.8310936470015289</v>
      </c>
    </row>
    <row r="152" spans="1:18" x14ac:dyDescent="0.3">
      <c r="A152" s="30" t="s">
        <v>23</v>
      </c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</row>
    <row r="153" spans="1:18" x14ac:dyDescent="0.3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3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0">(M154/M183-1)*100</f>
        <v>260.78981441519204</v>
      </c>
      <c r="O154" s="3">
        <f t="shared" ref="O154:O157" si="61">SUM(B154:M154)</f>
        <v>166515</v>
      </c>
      <c r="P154" s="5">
        <f t="shared" ref="P154:P157" si="62">(O154/SUM(B183:M183)-1)*100</f>
        <v>72.885843326584649</v>
      </c>
    </row>
    <row r="155" spans="1:18" x14ac:dyDescent="0.3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1"/>
        <v>0</v>
      </c>
      <c r="P155" s="5"/>
    </row>
    <row r="156" spans="1:18" x14ac:dyDescent="0.3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0"/>
        <v>194.11764705882354</v>
      </c>
      <c r="O156" s="3">
        <f t="shared" si="61"/>
        <v>1520</v>
      </c>
      <c r="P156" s="5">
        <f t="shared" si="62"/>
        <v>2.2192333557498278</v>
      </c>
    </row>
    <row r="157" spans="1:18" x14ac:dyDescent="0.3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1"/>
        <v>0</v>
      </c>
      <c r="P157" s="5">
        <f t="shared" si="62"/>
        <v>-100</v>
      </c>
    </row>
    <row r="158" spans="1:18" x14ac:dyDescent="0.3">
      <c r="A158" s="30" t="s">
        <v>11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</row>
    <row r="159" spans="1:18" x14ac:dyDescent="0.3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3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3">(M160/M189-1)*100</f>
        <v>339.72797156147732</v>
      </c>
      <c r="O160" s="3">
        <f t="shared" ref="O160:O163" si="64">SUM(B160:M160)</f>
        <v>10552311</v>
      </c>
      <c r="P160" s="5">
        <f t="shared" ref="P160:P163" si="65">(O160/SUM(B189:M189)-1)*100</f>
        <v>29.762418310619832</v>
      </c>
    </row>
    <row r="161" spans="1:16" x14ac:dyDescent="0.3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3"/>
        <v>298.24080861077891</v>
      </c>
      <c r="O161" s="3">
        <f t="shared" si="64"/>
        <v>2519810</v>
      </c>
      <c r="P161" s="5">
        <f t="shared" si="65"/>
        <v>67.006448790768886</v>
      </c>
    </row>
    <row r="162" spans="1:16" x14ac:dyDescent="0.3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3"/>
        <v>196.74267100977198</v>
      </c>
      <c r="O162" s="3">
        <f t="shared" si="64"/>
        <v>137603</v>
      </c>
      <c r="P162" s="5">
        <f t="shared" si="65"/>
        <v>18.267453953192557</v>
      </c>
    </row>
    <row r="163" spans="1:16" x14ac:dyDescent="0.3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3"/>
        <v>20.229474711105588</v>
      </c>
      <c r="O163" s="6">
        <f t="shared" si="64"/>
        <v>276166324.55999994</v>
      </c>
      <c r="P163" s="5">
        <f t="shared" si="65"/>
        <v>18.18128077660155</v>
      </c>
    </row>
    <row r="164" spans="1:16" x14ac:dyDescent="0.3">
      <c r="A164" s="21" t="s">
        <v>59</v>
      </c>
    </row>
    <row r="166" spans="1:16" x14ac:dyDescent="0.3">
      <c r="B166" s="29">
        <v>2020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1:16" s="1" customFormat="1" x14ac:dyDescent="0.3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3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3">
      <c r="A169" s="30" t="s">
        <v>5</v>
      </c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</row>
    <row r="170" spans="1:16" x14ac:dyDescent="0.3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3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6">(M171/M200-1)*100</f>
        <v>-91.379812173524073</v>
      </c>
      <c r="O171" s="3">
        <f t="shared" ref="O171:O186" si="67">SUM(B171:M171)</f>
        <v>6298880</v>
      </c>
      <c r="P171" s="5">
        <f t="shared" ref="P171:P192" si="68">(O171/SUM(B200:M200)-1)*100</f>
        <v>-74.098205406090017</v>
      </c>
    </row>
    <row r="172" spans="1:16" x14ac:dyDescent="0.3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6"/>
        <v>-88.739716436198151</v>
      </c>
      <c r="O172" s="3">
        <f t="shared" si="67"/>
        <v>1497946</v>
      </c>
      <c r="P172" s="5">
        <f t="shared" si="68"/>
        <v>-79.16586461162548</v>
      </c>
    </row>
    <row r="173" spans="1:16" x14ac:dyDescent="0.3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6"/>
        <v>-80.271944256266337</v>
      </c>
      <c r="O173" s="3">
        <f t="shared" si="67"/>
        <v>95880</v>
      </c>
      <c r="P173" s="5">
        <f t="shared" si="68"/>
        <v>-64.063237906762311</v>
      </c>
    </row>
    <row r="174" spans="1:16" x14ac:dyDescent="0.3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6"/>
        <v>-13.48544226881565</v>
      </c>
      <c r="O174" s="6">
        <f t="shared" si="67"/>
        <v>217887991.22000003</v>
      </c>
      <c r="P174" s="5">
        <f t="shared" si="68"/>
        <v>-23.226443211322724</v>
      </c>
    </row>
    <row r="175" spans="1:16" x14ac:dyDescent="0.3">
      <c r="A175" s="30" t="s">
        <v>22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</row>
    <row r="176" spans="1:16" x14ac:dyDescent="0.3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6"/>
        <v>-90.263120955188356</v>
      </c>
      <c r="O176" s="3">
        <f t="shared" si="67"/>
        <v>1748050</v>
      </c>
      <c r="P176" s="5">
        <f t="shared" si="68"/>
        <v>-76.087812670607136</v>
      </c>
    </row>
    <row r="177" spans="1:16" x14ac:dyDescent="0.3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6"/>
        <v>-90.245178287415797</v>
      </c>
      <c r="O177" s="3">
        <f t="shared" si="67"/>
        <v>1736829</v>
      </c>
      <c r="P177" s="5">
        <f t="shared" si="68"/>
        <v>-76.084150768129604</v>
      </c>
    </row>
    <row r="178" spans="1:16" x14ac:dyDescent="0.3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6"/>
        <v>-92.535545023696685</v>
      </c>
      <c r="O178" s="3">
        <f t="shared" si="67"/>
        <v>10864</v>
      </c>
      <c r="P178" s="5">
        <f t="shared" si="68"/>
        <v>-77.263404629358334</v>
      </c>
    </row>
    <row r="179" spans="1:16" x14ac:dyDescent="0.3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6"/>
        <v>-79.314994606256732</v>
      </c>
      <c r="O179" s="3">
        <f t="shared" si="67"/>
        <v>18982</v>
      </c>
      <c r="P179" s="5">
        <f t="shared" si="68"/>
        <v>-63.432864573299938</v>
      </c>
    </row>
    <row r="180" spans="1:16" x14ac:dyDescent="0.3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6"/>
        <v>-17.340291975354592</v>
      </c>
      <c r="O180" s="6">
        <f t="shared" si="67"/>
        <v>15787553</v>
      </c>
      <c r="P180" s="5">
        <f t="shared" si="68"/>
        <v>-3.8647196792931715</v>
      </c>
    </row>
    <row r="181" spans="1:16" x14ac:dyDescent="0.3">
      <c r="A181" s="30" t="s">
        <v>23</v>
      </c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</row>
    <row r="182" spans="1:16" x14ac:dyDescent="0.3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6"/>
        <v>-81.420151557676107</v>
      </c>
      <c r="O182" s="3">
        <f t="shared" si="67"/>
        <v>96428</v>
      </c>
      <c r="P182" s="5">
        <f t="shared" si="68"/>
        <v>-82.635753837842714</v>
      </c>
    </row>
    <row r="183" spans="1:16" x14ac:dyDescent="0.3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6"/>
        <v>-81.420151557676107</v>
      </c>
      <c r="O183" s="3">
        <f t="shared" si="67"/>
        <v>96315</v>
      </c>
      <c r="P183" s="5">
        <f t="shared" si="68"/>
        <v>-82.648071947941517</v>
      </c>
    </row>
    <row r="184" spans="1:16" x14ac:dyDescent="0.3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3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6"/>
        <v>-80.346820809248555</v>
      </c>
      <c r="O185" s="3">
        <f t="shared" si="67"/>
        <v>1487</v>
      </c>
      <c r="P185" s="5">
        <f t="shared" si="68"/>
        <v>-75.331785003317847</v>
      </c>
    </row>
    <row r="186" spans="1:16" x14ac:dyDescent="0.3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7"/>
        <v>4702.0470000000005</v>
      </c>
      <c r="P186" s="5">
        <v>-87.6</v>
      </c>
    </row>
    <row r="187" spans="1:16" x14ac:dyDescent="0.3">
      <c r="A187" s="30" t="s">
        <v>11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x14ac:dyDescent="0.3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6"/>
        <v>-90.638674232626315</v>
      </c>
      <c r="O188" s="3">
        <f>SUM(O170+O176+O182)</f>
        <v>9657416</v>
      </c>
      <c r="P188" s="5">
        <f t="shared" si="68"/>
        <v>-75.568042574994621</v>
      </c>
    </row>
    <row r="189" spans="1:16" x14ac:dyDescent="0.3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6"/>
        <v>-91.066165309479814</v>
      </c>
      <c r="O189" s="3">
        <f t="shared" ref="O189:O192" si="69">SUM(O171+O177+O183)</f>
        <v>8132024</v>
      </c>
      <c r="P189" s="5">
        <f t="shared" si="68"/>
        <v>-74.694683166979061</v>
      </c>
    </row>
    <row r="190" spans="1:16" x14ac:dyDescent="0.3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6"/>
        <v>-88.781313297439539</v>
      </c>
      <c r="O190" s="3">
        <f t="shared" si="69"/>
        <v>1508810</v>
      </c>
      <c r="P190" s="5">
        <f t="shared" si="68"/>
        <v>-79.153304817616117</v>
      </c>
    </row>
    <row r="191" spans="1:16" x14ac:dyDescent="0.3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6"/>
        <v>-80.12944983818771</v>
      </c>
      <c r="O191" s="3">
        <f t="shared" si="69"/>
        <v>116349</v>
      </c>
      <c r="P191" s="5">
        <f t="shared" si="68"/>
        <v>-64.171645008314343</v>
      </c>
    </row>
    <row r="192" spans="1:16" x14ac:dyDescent="0.3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0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6"/>
        <v>-13.742632298989898</v>
      </c>
      <c r="O192" s="6">
        <f t="shared" si="69"/>
        <v>233680246.26700002</v>
      </c>
      <c r="P192" s="5">
        <f t="shared" si="68"/>
        <v>-22.175659363752366</v>
      </c>
    </row>
    <row r="193" spans="1:16" x14ac:dyDescent="0.3">
      <c r="A193" s="21" t="s">
        <v>25</v>
      </c>
    </row>
    <row r="195" spans="1:16" x14ac:dyDescent="0.3">
      <c r="B195" s="29">
        <v>2019</v>
      </c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</row>
    <row r="196" spans="1:16" x14ac:dyDescent="0.3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3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3">
      <c r="A198" s="30" t="s">
        <v>5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x14ac:dyDescent="0.3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3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1">(M200/M229-1)*100</f>
        <v>10.54310753981833</v>
      </c>
      <c r="O200" s="3">
        <f t="shared" ref="O200:O203" si="72">SUM(B200:M200)</f>
        <v>24318315</v>
      </c>
      <c r="P200" s="5">
        <f t="shared" ref="P200:P202" si="73">(O200/O229-1)*100</f>
        <v>20.010431563627627</v>
      </c>
    </row>
    <row r="201" spans="1:16" x14ac:dyDescent="0.3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1"/>
        <v>16.425514571020994</v>
      </c>
      <c r="O201" s="3">
        <f t="shared" si="72"/>
        <v>7189864</v>
      </c>
      <c r="P201" s="5">
        <f t="shared" si="73"/>
        <v>7.6439746680041276</v>
      </c>
    </row>
    <row r="202" spans="1:16" x14ac:dyDescent="0.3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1"/>
        <v>5.0582075135986893</v>
      </c>
      <c r="O202" s="3">
        <f t="shared" si="72"/>
        <v>266802</v>
      </c>
      <c r="P202" s="5">
        <f t="shared" si="73"/>
        <v>10.704386649184251</v>
      </c>
    </row>
    <row r="203" spans="1:16" x14ac:dyDescent="0.3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1"/>
        <v>-3.1967245127298316</v>
      </c>
      <c r="O203" s="8">
        <f t="shared" si="72"/>
        <v>283806039.91000009</v>
      </c>
      <c r="P203" s="5">
        <v>-3.9</v>
      </c>
    </row>
    <row r="204" spans="1:16" x14ac:dyDescent="0.3">
      <c r="A204" s="30" t="s">
        <v>22</v>
      </c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</row>
    <row r="205" spans="1:16" x14ac:dyDescent="0.3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4">SUM(B205:M205)</f>
        <v>7310289</v>
      </c>
      <c r="P205" s="5">
        <f>(O205/O234-1)*100</f>
        <v>7.3751314044861127</v>
      </c>
    </row>
    <row r="206" spans="1:16" x14ac:dyDescent="0.3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5">(M206/M235-1)*100</f>
        <v>14.89853027058594</v>
      </c>
      <c r="O206" s="3">
        <f t="shared" si="74"/>
        <v>7262251</v>
      </c>
      <c r="P206" s="5">
        <f t="shared" ref="P206:P208" si="76">(O206/O235-1)*100</f>
        <v>7.4268721503166768</v>
      </c>
    </row>
    <row r="207" spans="1:16" x14ac:dyDescent="0.3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5"/>
        <v>46.443030653556974</v>
      </c>
      <c r="O207" s="3">
        <f t="shared" si="74"/>
        <v>47782</v>
      </c>
      <c r="P207" s="5">
        <f t="shared" si="76"/>
        <v>3.1384907615265023</v>
      </c>
    </row>
    <row r="208" spans="1:16" x14ac:dyDescent="0.3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5"/>
        <v>13.394495412844032</v>
      </c>
      <c r="O208" s="3">
        <f t="shared" si="74"/>
        <v>51910</v>
      </c>
      <c r="P208" s="5">
        <f t="shared" si="76"/>
        <v>6.5104540698032398</v>
      </c>
    </row>
    <row r="209" spans="1:16" x14ac:dyDescent="0.3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5"/>
        <v>34.212872580818711</v>
      </c>
      <c r="O209" s="7">
        <f t="shared" si="74"/>
        <v>16422226</v>
      </c>
      <c r="P209" s="5">
        <v>3.7</v>
      </c>
    </row>
    <row r="210" spans="1:16" x14ac:dyDescent="0.3">
      <c r="A210" s="30" t="s">
        <v>23</v>
      </c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</row>
    <row r="211" spans="1:16" x14ac:dyDescent="0.3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7">SUM(B211:M211)</f>
        <v>555325</v>
      </c>
      <c r="P211" s="5">
        <f>(O211/O240-1)*100</f>
        <v>2.9233512247197613</v>
      </c>
    </row>
    <row r="212" spans="1:16" x14ac:dyDescent="0.3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8">(M212/M241-1)*100</f>
        <v>-10.848584501000857</v>
      </c>
      <c r="O212" s="3">
        <f t="shared" si="77"/>
        <v>555068</v>
      </c>
      <c r="P212" s="5">
        <f t="shared" ref="P212:P214" si="79">(O212/O241-1)*100</f>
        <v>5.4648816467986361</v>
      </c>
    </row>
    <row r="213" spans="1:16" x14ac:dyDescent="0.3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3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8"/>
        <v>-15.609756097560979</v>
      </c>
      <c r="O214" s="3">
        <f t="shared" si="77"/>
        <v>6028</v>
      </c>
      <c r="P214" s="5">
        <f t="shared" si="79"/>
        <v>-5.0110305704380682</v>
      </c>
    </row>
    <row r="215" spans="1:16" x14ac:dyDescent="0.3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8"/>
        <v>-57.727699530516432</v>
      </c>
      <c r="O215" s="7">
        <f t="shared" si="77"/>
        <v>38006</v>
      </c>
      <c r="P215" s="5">
        <v>-40.9</v>
      </c>
    </row>
    <row r="216" spans="1:16" x14ac:dyDescent="0.3">
      <c r="A216" s="30" t="s">
        <v>11</v>
      </c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</row>
    <row r="217" spans="1:16" x14ac:dyDescent="0.3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0">SUM(B217:M217)</f>
        <v>39527803</v>
      </c>
      <c r="P217" s="5">
        <f>(O217/O246-1)*100</f>
        <v>14.95646025634243</v>
      </c>
    </row>
    <row r="218" spans="1:16" x14ac:dyDescent="0.3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1">(M218/M247-1)*100</f>
        <v>11.072425625834104</v>
      </c>
      <c r="O218" s="3">
        <f t="shared" si="80"/>
        <v>32135634</v>
      </c>
      <c r="P218" s="5">
        <f t="shared" ref="P218:P221" si="82">(O218/O247-1)*100</f>
        <v>16.644820317163123</v>
      </c>
    </row>
    <row r="219" spans="1:16" x14ac:dyDescent="0.3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1"/>
        <v>16.687625309960662</v>
      </c>
      <c r="O219" s="3">
        <f t="shared" si="80"/>
        <v>7237646</v>
      </c>
      <c r="P219" s="5">
        <f t="shared" si="82"/>
        <v>7.6129396392426107</v>
      </c>
    </row>
    <row r="220" spans="1:16" x14ac:dyDescent="0.3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1"/>
        <v>5.8627039527215041</v>
      </c>
      <c r="O220" s="3">
        <f t="shared" si="80"/>
        <v>324740</v>
      </c>
      <c r="P220" s="5">
        <f t="shared" si="82"/>
        <v>9.6772232485722078</v>
      </c>
    </row>
    <row r="221" spans="1:16" x14ac:dyDescent="0.3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1"/>
        <v>-1.4321558762392939</v>
      </c>
      <c r="O221" s="7">
        <f t="shared" si="80"/>
        <v>300266271.91000009</v>
      </c>
      <c r="P221" s="5">
        <f t="shared" si="82"/>
        <v>-3.5859793114276006</v>
      </c>
    </row>
    <row r="224" spans="1:16" x14ac:dyDescent="0.3">
      <c r="B224" s="29">
        <v>2018</v>
      </c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</row>
    <row r="225" spans="1:16" x14ac:dyDescent="0.3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3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3">
      <c r="A227" s="30" t="s">
        <v>5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</row>
    <row r="228" spans="1:16" x14ac:dyDescent="0.3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3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3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3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3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3">
      <c r="A233" s="30" t="s">
        <v>22</v>
      </c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</row>
    <row r="234" spans="1:16" x14ac:dyDescent="0.3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3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3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3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3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3">
      <c r="A239" s="30" t="s">
        <v>23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0" spans="1:16" x14ac:dyDescent="0.3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3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3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3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3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3">
      <c r="A245" s="30" t="s">
        <v>11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1:16" x14ac:dyDescent="0.3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3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3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3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3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5:P5"/>
    <mergeCell ref="A8:P8"/>
    <mergeCell ref="A15:P15"/>
    <mergeCell ref="A22:P22"/>
    <mergeCell ref="A29:P29"/>
    <mergeCell ref="B137:P137"/>
    <mergeCell ref="A140:P140"/>
    <mergeCell ref="A146:P146"/>
    <mergeCell ref="A152:P152"/>
    <mergeCell ref="A158:P158"/>
    <mergeCell ref="B166:P166"/>
    <mergeCell ref="B195:P195"/>
    <mergeCell ref="A169:P169"/>
    <mergeCell ref="A175:P175"/>
    <mergeCell ref="A181:P181"/>
    <mergeCell ref="A187:P187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A128:P128"/>
    <mergeCell ref="B104:P104"/>
    <mergeCell ref="A107:P107"/>
    <mergeCell ref="A114:P114"/>
    <mergeCell ref="A121:P121"/>
    <mergeCell ref="A95:P95"/>
    <mergeCell ref="B71:P71"/>
    <mergeCell ref="A74:P74"/>
    <mergeCell ref="A81:P81"/>
    <mergeCell ref="A88:P88"/>
    <mergeCell ref="B38:P38"/>
    <mergeCell ref="A41:P41"/>
    <mergeCell ref="A48:P48"/>
    <mergeCell ref="A55:P55"/>
    <mergeCell ref="A62:P62"/>
  </mergeCells>
  <conditionalFormatting sqref="N9:N14">
    <cfRule type="cellIs" dxfId="285" priority="21" operator="lessThan">
      <formula>0</formula>
    </cfRule>
    <cfRule type="cellIs" dxfId="284" priority="22" operator="greaterThan">
      <formula>0</formula>
    </cfRule>
  </conditionalFormatting>
  <conditionalFormatting sqref="N16:N21">
    <cfRule type="cellIs" dxfId="283" priority="5" operator="lessThan">
      <formula>0</formula>
    </cfRule>
    <cfRule type="cellIs" dxfId="282" priority="6" operator="greaterThan">
      <formula>0</formula>
    </cfRule>
  </conditionalFormatting>
  <conditionalFormatting sqref="N23:N28">
    <cfRule type="cellIs" dxfId="281" priority="3" operator="lessThan">
      <formula>0</formula>
    </cfRule>
    <cfRule type="cellIs" dxfId="280" priority="4" operator="greaterThan">
      <formula>0</formula>
    </cfRule>
  </conditionalFormatting>
  <conditionalFormatting sqref="N30:N35">
    <cfRule type="cellIs" dxfId="279" priority="1" operator="lessThan">
      <formula>0</formula>
    </cfRule>
    <cfRule type="cellIs" dxfId="278" priority="2" operator="greaterThan">
      <formula>0</formula>
    </cfRule>
  </conditionalFormatting>
  <conditionalFormatting sqref="N42:N47">
    <cfRule type="cellIs" dxfId="277" priority="49" operator="lessThan">
      <formula>0</formula>
    </cfRule>
    <cfRule type="cellIs" dxfId="276" priority="50" operator="greaterThan">
      <formula>0</formula>
    </cfRule>
  </conditionalFormatting>
  <conditionalFormatting sqref="N49:N54">
    <cfRule type="cellIs" dxfId="275" priority="34" operator="greaterThan">
      <formula>0</formula>
    </cfRule>
    <cfRule type="cellIs" dxfId="274" priority="33" operator="lessThan">
      <formula>0</formula>
    </cfRule>
  </conditionalFormatting>
  <conditionalFormatting sqref="N56:N61">
    <cfRule type="cellIs" dxfId="273" priority="31" operator="lessThan">
      <formula>0</formula>
    </cfRule>
    <cfRule type="cellIs" dxfId="272" priority="32" operator="greaterThan">
      <formula>0</formula>
    </cfRule>
  </conditionalFormatting>
  <conditionalFormatting sqref="N63:N68">
    <cfRule type="cellIs" dxfId="271" priority="30" operator="greaterThan">
      <formula>0</formula>
    </cfRule>
    <cfRule type="cellIs" dxfId="270" priority="29" operator="lessThan">
      <formula>0</formula>
    </cfRule>
  </conditionalFormatting>
  <conditionalFormatting sqref="N75:N80">
    <cfRule type="cellIs" dxfId="269" priority="231" operator="lessThan">
      <formula>0</formula>
    </cfRule>
    <cfRule type="cellIs" dxfId="268" priority="232" operator="greaterThan">
      <formula>0</formula>
    </cfRule>
  </conditionalFormatting>
  <conditionalFormatting sqref="N82:N87">
    <cfRule type="cellIs" dxfId="267" priority="62" operator="greaterThan">
      <formula>0</formula>
    </cfRule>
    <cfRule type="cellIs" dxfId="266" priority="61" operator="lessThan">
      <formula>0</formula>
    </cfRule>
  </conditionalFormatting>
  <conditionalFormatting sqref="N89:N94">
    <cfRule type="cellIs" dxfId="265" priority="60" operator="greaterThan">
      <formula>0</formula>
    </cfRule>
    <cfRule type="cellIs" dxfId="264" priority="59" operator="lessThan">
      <formula>0</formula>
    </cfRule>
  </conditionalFormatting>
  <conditionalFormatting sqref="N96:N101">
    <cfRule type="cellIs" dxfId="263" priority="58" operator="greaterThan">
      <formula>0</formula>
    </cfRule>
    <cfRule type="cellIs" dxfId="262" priority="57" operator="lessThan">
      <formula>0</formula>
    </cfRule>
  </conditionalFormatting>
  <conditionalFormatting sqref="N108:N113">
    <cfRule type="cellIs" dxfId="261" priority="208" operator="greaterThan">
      <formula>0</formula>
    </cfRule>
    <cfRule type="cellIs" dxfId="260" priority="207" operator="lessThan">
      <formula>0</formula>
    </cfRule>
  </conditionalFormatting>
  <conditionalFormatting sqref="N115:N120">
    <cfRule type="cellIs" dxfId="259" priority="260" operator="greaterThan">
      <formula>0</formula>
    </cfRule>
    <cfRule type="cellIs" dxfId="258" priority="259" operator="lessThan">
      <formula>0</formula>
    </cfRule>
  </conditionalFormatting>
  <conditionalFormatting sqref="N122:N127">
    <cfRule type="cellIs" dxfId="257" priority="257" operator="lessThan">
      <formula>0</formula>
    </cfRule>
    <cfRule type="cellIs" dxfId="256" priority="258" operator="greaterThan">
      <formula>0</formula>
    </cfRule>
  </conditionalFormatting>
  <conditionalFormatting sqref="N129:N134">
    <cfRule type="cellIs" dxfId="255" priority="190" operator="greaterThan">
      <formula>0</formula>
    </cfRule>
    <cfRule type="cellIs" dxfId="254" priority="189" operator="lessThan">
      <formula>0</formula>
    </cfRule>
  </conditionalFormatting>
  <conditionalFormatting sqref="N141:N145">
    <cfRule type="cellIs" dxfId="253" priority="558" operator="greaterThan">
      <formula>0</formula>
    </cfRule>
    <cfRule type="cellIs" dxfId="252" priority="557" operator="lessThan">
      <formula>0</formula>
    </cfRule>
  </conditionalFormatting>
  <conditionalFormatting sqref="N147:N151">
    <cfRule type="cellIs" dxfId="251" priority="421" operator="lessThan">
      <formula>0</formula>
    </cfRule>
    <cfRule type="cellIs" dxfId="250" priority="422" operator="greaterThan">
      <formula>0</formula>
    </cfRule>
  </conditionalFormatting>
  <conditionalFormatting sqref="N153:N157">
    <cfRule type="cellIs" dxfId="249" priority="420" operator="greaterThan">
      <formula>0</formula>
    </cfRule>
    <cfRule type="cellIs" dxfId="248" priority="419" operator="lessThan">
      <formula>0</formula>
    </cfRule>
  </conditionalFormatting>
  <conditionalFormatting sqref="N159:N163">
    <cfRule type="cellIs" dxfId="247" priority="418" operator="greaterThan">
      <formula>0</formula>
    </cfRule>
    <cfRule type="cellIs" dxfId="246" priority="417" operator="lessThan">
      <formula>0</formula>
    </cfRule>
  </conditionalFormatting>
  <conditionalFormatting sqref="N170:N174">
    <cfRule type="cellIs" dxfId="245" priority="722" operator="greaterThan">
      <formula>0</formula>
    </cfRule>
    <cfRule type="cellIs" dxfId="244" priority="721" operator="less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86" operator="greaterThan">
      <formula>0</formula>
    </cfRule>
    <cfRule type="cellIs" dxfId="242" priority="585" operator="less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84" operator="greaterThan">
      <formula>0</formula>
    </cfRule>
    <cfRule type="cellIs" dxfId="240" priority="583" operator="less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82" operator="greaterThan">
      <formula>0</formula>
    </cfRule>
    <cfRule type="cellIs" dxfId="238" priority="581" operator="lessThan">
      <formula>0</formula>
    </cfRule>
  </conditionalFormatting>
  <conditionalFormatting sqref="N199:N203">
    <cfRule type="cellIs" dxfId="237" priority="784" operator="greaterThan">
      <formula>0</formula>
    </cfRule>
    <cfRule type="cellIs" dxfId="236" priority="783" operator="lessThan">
      <formula>0</formula>
    </cfRule>
  </conditionalFormatting>
  <conditionalFormatting sqref="N205:N209">
    <cfRule type="cellIs" dxfId="235" priority="727" operator="lessThan">
      <formula>0</formula>
    </cfRule>
    <cfRule type="cellIs" dxfId="234" priority="728" operator="greaterThan">
      <formula>0</formula>
    </cfRule>
  </conditionalFormatting>
  <conditionalFormatting sqref="N211:N215">
    <cfRule type="cellIs" dxfId="233" priority="725" operator="lessThan">
      <formula>0</formula>
    </cfRule>
    <cfRule type="cellIs" dxfId="232" priority="726" operator="greaterThan">
      <formula>0</formula>
    </cfRule>
  </conditionalFormatting>
  <conditionalFormatting sqref="N217:N221">
    <cfRule type="cellIs" dxfId="231" priority="723" operator="lessThan">
      <formula>0</formula>
    </cfRule>
    <cfRule type="cellIs" dxfId="230" priority="724" operator="greaterThan">
      <formula>0</formula>
    </cfRule>
  </conditionalFormatting>
  <conditionalFormatting sqref="N228:N232">
    <cfRule type="cellIs" dxfId="229" priority="775" operator="lessThan">
      <formula>0</formula>
    </cfRule>
    <cfRule type="cellIs" dxfId="228" priority="776" operator="greaterThan">
      <formula>0</formula>
    </cfRule>
  </conditionalFormatting>
  <conditionalFormatting sqref="N234:N238">
    <cfRule type="cellIs" dxfId="227" priority="773" operator="lessThan">
      <formula>0</formula>
    </cfRule>
    <cfRule type="cellIs" dxfId="226" priority="774" operator="greaterThan">
      <formula>0</formula>
    </cfRule>
  </conditionalFormatting>
  <conditionalFormatting sqref="N240:N244">
    <cfRule type="cellIs" dxfId="225" priority="771" operator="lessThan">
      <formula>0</formula>
    </cfRule>
    <cfRule type="cellIs" dxfId="224" priority="772" operator="greaterThan">
      <formula>0</formula>
    </cfRule>
  </conditionalFormatting>
  <conditionalFormatting sqref="N246:N250">
    <cfRule type="cellIs" dxfId="223" priority="769" operator="lessThan">
      <formula>0</formula>
    </cfRule>
    <cfRule type="cellIs" dxfId="222" priority="770" operator="greaterThan">
      <formula>0</formula>
    </cfRule>
  </conditionalFormatting>
  <conditionalFormatting sqref="P9:P14">
    <cfRule type="cellIs" dxfId="221" priority="20" operator="greaterThan">
      <formula>0</formula>
    </cfRule>
    <cfRule type="cellIs" dxfId="220" priority="19" operator="lessThan">
      <formula>0</formula>
    </cfRule>
  </conditionalFormatting>
  <conditionalFormatting sqref="P16:P21">
    <cfRule type="cellIs" dxfId="219" priority="12" operator="greaterThan">
      <formula>0</formula>
    </cfRule>
    <cfRule type="cellIs" dxfId="218" priority="11" operator="lessThan">
      <formula>0</formula>
    </cfRule>
  </conditionalFormatting>
  <conditionalFormatting sqref="P23:P28">
    <cfRule type="cellIs" dxfId="217" priority="9" operator="lessThan">
      <formula>0</formula>
    </cfRule>
    <cfRule type="cellIs" dxfId="216" priority="10" operator="greaterThan">
      <formula>0</formula>
    </cfRule>
  </conditionalFormatting>
  <conditionalFormatting sqref="P30:P35">
    <cfRule type="cellIs" dxfId="215" priority="8" operator="greaterThan">
      <formula>0</formula>
    </cfRule>
    <cfRule type="cellIs" dxfId="214" priority="7" operator="lessThan">
      <formula>0</formula>
    </cfRule>
  </conditionalFormatting>
  <conditionalFormatting sqref="P42:P47">
    <cfRule type="cellIs" dxfId="213" priority="48" operator="greaterThan">
      <formula>0</formula>
    </cfRule>
    <cfRule type="cellIs" dxfId="212" priority="47" operator="lessThan">
      <formula>0</formula>
    </cfRule>
  </conditionalFormatting>
  <conditionalFormatting sqref="P49:P54">
    <cfRule type="cellIs" dxfId="211" priority="28" operator="greaterThan">
      <formula>0</formula>
    </cfRule>
    <cfRule type="cellIs" dxfId="210" priority="27" operator="lessThan">
      <formula>0</formula>
    </cfRule>
  </conditionalFormatting>
  <conditionalFormatting sqref="P56:P61">
    <cfRule type="cellIs" dxfId="209" priority="26" operator="greaterThan">
      <formula>0</formula>
    </cfRule>
    <cfRule type="cellIs" dxfId="208" priority="25" operator="lessThan">
      <formula>0</formula>
    </cfRule>
  </conditionalFormatting>
  <conditionalFormatting sqref="P63:P68">
    <cfRule type="cellIs" dxfId="207" priority="23" operator="lessThan">
      <formula>0</formula>
    </cfRule>
    <cfRule type="cellIs" dxfId="206" priority="24" operator="greaterThan">
      <formula>0</formula>
    </cfRule>
  </conditionalFormatting>
  <conditionalFormatting sqref="P75:P80">
    <cfRule type="cellIs" dxfId="205" priority="230" operator="greaterThan">
      <formula>0</formula>
    </cfRule>
    <cfRule type="cellIs" dxfId="204" priority="229" operator="lessThan">
      <formula>0</formula>
    </cfRule>
  </conditionalFormatting>
  <conditionalFormatting sqref="P82:P87">
    <cfRule type="cellIs" dxfId="203" priority="56" operator="greaterThan">
      <formula>0</formula>
    </cfRule>
    <cfRule type="cellIs" dxfId="202" priority="55" operator="lessThan">
      <formula>0</formula>
    </cfRule>
  </conditionalFormatting>
  <conditionalFormatting sqref="P89:P94">
    <cfRule type="cellIs" dxfId="201" priority="54" operator="greaterThan">
      <formula>0</formula>
    </cfRule>
    <cfRule type="cellIs" dxfId="200" priority="53" operator="lessThan">
      <formula>0</formula>
    </cfRule>
  </conditionalFormatting>
  <conditionalFormatting sqref="P96:P101">
    <cfRule type="cellIs" dxfId="199" priority="52" operator="greaterThan">
      <formula>0</formula>
    </cfRule>
    <cfRule type="cellIs" dxfId="198" priority="51" operator="lessThan">
      <formula>0</formula>
    </cfRule>
  </conditionalFormatting>
  <conditionalFormatting sqref="P108:P113">
    <cfRule type="cellIs" dxfId="197" priority="205" operator="lessThan">
      <formula>0</formula>
    </cfRule>
    <cfRule type="cellIs" dxfId="196" priority="206" operator="greaterThan">
      <formula>0</formula>
    </cfRule>
  </conditionalFormatting>
  <conditionalFormatting sqref="P115:P120">
    <cfRule type="cellIs" dxfId="195" priority="254" operator="greaterThan">
      <formula>0</formula>
    </cfRule>
    <cfRule type="cellIs" dxfId="194" priority="253" operator="lessThan">
      <formula>0</formula>
    </cfRule>
  </conditionalFormatting>
  <conditionalFormatting sqref="P122:P127">
    <cfRule type="cellIs" dxfId="193" priority="251" operator="lessThan">
      <formula>0</formula>
    </cfRule>
    <cfRule type="cellIs" dxfId="192" priority="252" operator="greaterThan">
      <formula>0</formula>
    </cfRule>
  </conditionalFormatting>
  <conditionalFormatting sqref="P129:P134">
    <cfRule type="cellIs" dxfId="191" priority="188" operator="greaterThan">
      <formula>0</formula>
    </cfRule>
    <cfRule type="cellIs" dxfId="190" priority="187" operator="lessThan">
      <formula>0</formula>
    </cfRule>
  </conditionalFormatting>
  <conditionalFormatting sqref="P141:P145">
    <cfRule type="cellIs" dxfId="189" priority="549" operator="lessThan">
      <formula>0</formula>
    </cfRule>
    <cfRule type="cellIs" dxfId="188" priority="550" operator="greaterThan">
      <formula>0</formula>
    </cfRule>
  </conditionalFormatting>
  <conditionalFormatting sqref="P147:P151">
    <cfRule type="cellIs" dxfId="187" priority="415" operator="lessThan">
      <formula>0</formula>
    </cfRule>
    <cfRule type="cellIs" dxfId="186" priority="416" operator="greaterThan">
      <formula>0</formula>
    </cfRule>
  </conditionalFormatting>
  <conditionalFormatting sqref="P153:P157">
    <cfRule type="cellIs" dxfId="185" priority="413" operator="lessThan">
      <formula>0</formula>
    </cfRule>
    <cfRule type="cellIs" dxfId="184" priority="414" operator="greaterThan">
      <formula>0</formula>
    </cfRule>
  </conditionalFormatting>
  <conditionalFormatting sqref="P159:P163">
    <cfRule type="cellIs" dxfId="183" priority="411" operator="lessThan">
      <formula>0</formula>
    </cfRule>
    <cfRule type="cellIs" dxfId="182" priority="412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700" operator="greaterThan">
      <formula>0</formula>
    </cfRule>
    <cfRule type="cellIs" dxfId="180" priority="699" operator="less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80" operator="greaterThan">
      <formula>0</formula>
    </cfRule>
    <cfRule type="cellIs" dxfId="178" priority="579" operator="less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7" operator="lessThan">
      <formula>0</formula>
    </cfRule>
    <cfRule type="cellIs" dxfId="176" priority="578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76" operator="greaterThan">
      <formula>0</formula>
    </cfRule>
    <cfRule type="cellIs" dxfId="174" priority="575" operator="lessThan">
      <formula>0</formula>
    </cfRule>
  </conditionalFormatting>
  <conditionalFormatting sqref="P199:P203">
    <cfRule type="cellIs" dxfId="173" priority="735" operator="lessThan">
      <formula>0</formula>
    </cfRule>
    <cfRule type="cellIs" dxfId="172" priority="736" operator="greaterThan">
      <formula>0</formula>
    </cfRule>
  </conditionalFormatting>
  <conditionalFormatting sqref="P205:P209">
    <cfRule type="cellIs" dxfId="171" priority="734" operator="greaterThan">
      <formula>0</formula>
    </cfRule>
    <cfRule type="cellIs" dxfId="170" priority="733" operator="lessThan">
      <formula>0</formula>
    </cfRule>
  </conditionalFormatting>
  <conditionalFormatting sqref="P211:P215">
    <cfRule type="cellIs" dxfId="169" priority="731" operator="lessThan">
      <formula>0</formula>
    </cfRule>
    <cfRule type="cellIs" dxfId="168" priority="732" operator="greaterThan">
      <formula>0</formula>
    </cfRule>
  </conditionalFormatting>
  <conditionalFormatting sqref="P217:P221">
    <cfRule type="cellIs" dxfId="167" priority="730" operator="greaterThan">
      <formula>0</formula>
    </cfRule>
    <cfRule type="cellIs" dxfId="166" priority="729" operator="lessThan">
      <formula>0</formula>
    </cfRule>
  </conditionalFormatting>
  <conditionalFormatting sqref="P228:P232">
    <cfRule type="cellIs" dxfId="165" priority="751" operator="lessThan">
      <formula>0</formula>
    </cfRule>
    <cfRule type="cellIs" dxfId="164" priority="752" operator="greaterThan">
      <formula>0</formula>
    </cfRule>
  </conditionalFormatting>
  <conditionalFormatting sqref="P234:P238">
    <cfRule type="cellIs" dxfId="163" priority="743" operator="lessThan">
      <formula>0</formula>
    </cfRule>
    <cfRule type="cellIs" dxfId="162" priority="744" operator="greaterThan">
      <formula>0</formula>
    </cfRule>
  </conditionalFormatting>
  <conditionalFormatting sqref="P240:P244">
    <cfRule type="cellIs" dxfId="161" priority="747" operator="lessThan">
      <formula>0</formula>
    </cfRule>
    <cfRule type="cellIs" dxfId="160" priority="748" operator="greaterThan">
      <formula>0</formula>
    </cfRule>
  </conditionalFormatting>
  <conditionalFormatting sqref="P246:P250">
    <cfRule type="cellIs" dxfId="159" priority="745" operator="lessThan">
      <formula>0</formula>
    </cfRule>
    <cfRule type="cellIs" dxfId="158" priority="746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topLeftCell="A10" zoomScale="80" zoomScaleNormal="80" workbookViewId="0">
      <selection activeCell="N15" sqref="N15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26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3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/>
      <c r="I7" s="3"/>
      <c r="J7" s="3"/>
      <c r="K7" s="3"/>
      <c r="L7" s="3"/>
      <c r="M7" s="3"/>
      <c r="N7" s="3">
        <f>SUM(B7:M7)</f>
        <v>14736470</v>
      </c>
    </row>
    <row r="8" spans="1:14" x14ac:dyDescent="0.3">
      <c r="A8" s="2" t="s">
        <v>7</v>
      </c>
      <c r="B8" s="3">
        <f>'DE_VIE Gruppe inkl. MLA und KSC'!B10</f>
        <v>1542649</v>
      </c>
      <c r="C8" s="3">
        <f>'DE_VIE Gruppe inkl. MLA und KSC'!C10</f>
        <v>1567668</v>
      </c>
      <c r="D8" s="3">
        <f>'DE_VIE Gruppe inkl. MLA und KSC'!D10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2363752</v>
      </c>
      <c r="H8" s="3"/>
      <c r="I8" s="3"/>
      <c r="J8" s="3"/>
      <c r="K8" s="3"/>
      <c r="L8" s="3"/>
      <c r="M8" s="3"/>
      <c r="N8" s="3">
        <f>SUM(B8:M8)</f>
        <v>11686475</v>
      </c>
    </row>
    <row r="9" spans="1:14" x14ac:dyDescent="0.3">
      <c r="A9" s="2" t="s">
        <v>8</v>
      </c>
      <c r="B9" s="3">
        <f>'DE_VIE Gruppe inkl. MLA und KSC'!B11</f>
        <v>340378</v>
      </c>
      <c r="C9" s="3">
        <f>'DE_VIE Gruppe inkl. MLA und KSC'!C11</f>
        <v>326190</v>
      </c>
      <c r="D9" s="3">
        <f>'DE_VIE Gruppe inkl. MLA und KSC'!D11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612698</v>
      </c>
      <c r="H9" s="3"/>
      <c r="I9" s="3"/>
      <c r="J9" s="3"/>
      <c r="K9" s="3"/>
      <c r="L9" s="3"/>
      <c r="M9" s="3"/>
      <c r="N9" s="3">
        <f t="shared" ref="N9:N11" si="0">SUM(B9:M9)</f>
        <v>2925118</v>
      </c>
    </row>
    <row r="10" spans="1:14" x14ac:dyDescent="0.3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/>
      <c r="I10" s="3"/>
      <c r="J10" s="3"/>
      <c r="K10" s="3"/>
      <c r="L10" s="3"/>
      <c r="M10" s="3"/>
      <c r="N10" s="3">
        <f t="shared" si="0"/>
        <v>112956</v>
      </c>
    </row>
    <row r="11" spans="1:14" x14ac:dyDescent="0.3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/>
      <c r="I11" s="6"/>
      <c r="J11" s="6"/>
      <c r="K11" s="6"/>
      <c r="L11" s="6"/>
      <c r="M11" s="6"/>
      <c r="N11" s="6">
        <f t="shared" si="0"/>
        <v>154000514.84999999</v>
      </c>
    </row>
    <row r="12" spans="1:14" x14ac:dyDescent="0.3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/>
      <c r="I12" s="3"/>
      <c r="J12" s="3"/>
      <c r="K12" s="3"/>
      <c r="L12" s="3"/>
      <c r="M12" s="3"/>
      <c r="N12" s="3">
        <f>SUM(B12:M12)</f>
        <v>4914107</v>
      </c>
    </row>
    <row r="13" spans="1:14" x14ac:dyDescent="0.3">
      <c r="A13" s="2" t="s">
        <v>29</v>
      </c>
      <c r="B13" s="10">
        <f>'DE_VIE only'!B9/'DE_VIE only'!B7*100</f>
        <v>18.008446105025019</v>
      </c>
      <c r="C13" s="10">
        <f>'DE_VIE only'!C9/'DE_VIE only'!C7*100</f>
        <v>17.158277071010197</v>
      </c>
      <c r="D13" s="10">
        <f>'DE_VIE only'!D9/'DE_VIE only'!D7*100</f>
        <v>20.168412109902082</v>
      </c>
      <c r="E13" s="10">
        <f>'DE_VIE only'!E9/'DE_VIE only'!E7*100</f>
        <v>22.091465431395942</v>
      </c>
      <c r="F13" s="10">
        <f>'DE_VIE only'!F9/'DE_VIE only'!F7*100</f>
        <v>19.862074005438171</v>
      </c>
      <c r="G13" s="10">
        <f>'DE_VIE only'!G9/'DE_VIE only'!G7*100</f>
        <v>20.365476233607765</v>
      </c>
      <c r="H13" s="10"/>
      <c r="I13" s="10"/>
      <c r="J13" s="10"/>
      <c r="K13" s="10"/>
      <c r="L13" s="10"/>
      <c r="M13" s="10"/>
      <c r="N13" s="5">
        <f>N9/N7*100</f>
        <v>19.849516200284057</v>
      </c>
    </row>
    <row r="14" spans="1:14" x14ac:dyDescent="0.3">
      <c r="A14" s="30" t="s">
        <v>27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6</v>
      </c>
      <c r="B15" s="5">
        <f t="shared" ref="B15:G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>
        <f t="shared" si="1"/>
        <v>1.9765546895542219</v>
      </c>
      <c r="G15" s="5">
        <f t="shared" si="1"/>
        <v>-0.40836202008111</v>
      </c>
      <c r="H15" s="5"/>
      <c r="I15" s="5"/>
      <c r="J15" s="5"/>
      <c r="K15" s="5"/>
      <c r="L15" s="5"/>
      <c r="M15" s="5"/>
      <c r="N15" s="5">
        <f>'DE_VIE Gruppe inkl. MLA und KSC'!P9</f>
        <v>2.4338311137148239</v>
      </c>
    </row>
    <row r="16" spans="1:14" x14ac:dyDescent="0.3">
      <c r="A16" s="2" t="s">
        <v>7</v>
      </c>
      <c r="B16" s="5">
        <f t="shared" si="1"/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6.9803615798577301</v>
      </c>
      <c r="F16" s="5">
        <f t="shared" ref="F16:G16" si="2">(F8/F28-1)*100</f>
        <v>3.3420511344283144</v>
      </c>
      <c r="G16" s="5">
        <f t="shared" si="2"/>
        <v>1.0862783217746141</v>
      </c>
      <c r="H16" s="5"/>
      <c r="I16" s="5"/>
      <c r="J16" s="5"/>
      <c r="K16" s="5"/>
      <c r="L16" s="5"/>
      <c r="M16" s="5"/>
      <c r="N16" s="5">
        <f>'DE_VIE Gruppe inkl. MLA und KSC'!P10</f>
        <v>3.5429456726416397</v>
      </c>
    </row>
    <row r="17" spans="1:14" x14ac:dyDescent="0.3">
      <c r="A17" s="2" t="s">
        <v>8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7.9156709902501898</v>
      </c>
      <c r="F17" s="5">
        <f t="shared" ref="F17:G17" si="3">(F9/F29-1)*100</f>
        <v>-9.7004820621477741</v>
      </c>
      <c r="G17" s="5">
        <f t="shared" si="3"/>
        <v>-9.0312771890023509</v>
      </c>
      <c r="H17" s="5"/>
      <c r="I17" s="5"/>
      <c r="J17" s="5"/>
      <c r="K17" s="5"/>
      <c r="L17" s="5"/>
      <c r="M17" s="5"/>
      <c r="N17" s="5">
        <f>'DE_VIE Gruppe inkl. MLA und KSC'!P11</f>
        <v>-4.2212965261073983</v>
      </c>
    </row>
    <row r="18" spans="1:14" x14ac:dyDescent="0.3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ref="F18:G18" si="4">(F10/F30-1)*100</f>
        <v>0.54815974941269108</v>
      </c>
      <c r="G18" s="5">
        <f t="shared" si="4"/>
        <v>0.43430556825454492</v>
      </c>
      <c r="H18" s="5"/>
      <c r="I18" s="5"/>
      <c r="J18" s="5"/>
      <c r="K18" s="5"/>
      <c r="L18" s="5"/>
      <c r="M18" s="5"/>
      <c r="N18" s="5">
        <f>'DE_VIE Gruppe inkl. MLA und KSC'!P12</f>
        <v>2.9756044196477482</v>
      </c>
    </row>
    <row r="19" spans="1:14" x14ac:dyDescent="0.3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ref="F19:G19" si="5">(F11/F31-1)*100</f>
        <v>14.707123182114955</v>
      </c>
      <c r="G19" s="5">
        <f t="shared" si="5"/>
        <v>3.9006269735395227</v>
      </c>
      <c r="H19" s="5"/>
      <c r="I19" s="5"/>
      <c r="J19" s="5"/>
      <c r="K19" s="5"/>
      <c r="L19" s="5"/>
      <c r="M19" s="5"/>
      <c r="N19" s="5">
        <f>'DE_VIE Gruppe inkl. MLA und KSC'!P13</f>
        <v>9.1287683282958998</v>
      </c>
    </row>
    <row r="20" spans="1:14" x14ac:dyDescent="0.3">
      <c r="A20" s="20" t="s">
        <v>28</v>
      </c>
      <c r="B20" s="5">
        <f t="shared" ref="B20" si="6">(B12/B32-1)*100</f>
        <v>5.1916273763797038</v>
      </c>
      <c r="C20" s="5">
        <f t="shared" ref="C20:G20" si="7">(C12/C32-1)*100</f>
        <v>3.0374104671020863</v>
      </c>
      <c r="D20" s="5">
        <f t="shared" si="7"/>
        <v>6.6679948698153302</v>
      </c>
      <c r="E20" s="5">
        <f t="shared" si="7"/>
        <v>5.969753218486562</v>
      </c>
      <c r="F20" s="5">
        <f t="shared" si="7"/>
        <v>4.9870763897508219</v>
      </c>
      <c r="G20" s="5">
        <f t="shared" si="7"/>
        <v>1.7703903637061869</v>
      </c>
      <c r="H20" s="5"/>
      <c r="I20" s="5"/>
      <c r="J20" s="5"/>
      <c r="K20" s="5"/>
      <c r="L20" s="5"/>
      <c r="M20" s="5"/>
      <c r="N20" s="5">
        <f>'DE_VIE Gruppe inkl. MLA und KSC'!P14</f>
        <v>4.550196085856939</v>
      </c>
    </row>
    <row r="21" spans="1:14" x14ac:dyDescent="0.3">
      <c r="A21" s="2" t="s">
        <v>30</v>
      </c>
      <c r="B21" s="5">
        <f>B13-B33</f>
        <v>-2.0571028496972019</v>
      </c>
      <c r="C21" s="5">
        <f>C13-C33</f>
        <v>-2.5753335845635803</v>
      </c>
      <c r="D21" s="5">
        <f t="shared" ref="D21:G21" si="8">(D13/D33-1)*100</f>
        <v>3.3911273904965178</v>
      </c>
      <c r="E21" s="5">
        <f t="shared" si="8"/>
        <v>0.28505462138588289</v>
      </c>
      <c r="F21" s="5">
        <f t="shared" si="8"/>
        <v>-11.450707260360215</v>
      </c>
      <c r="G21" s="5">
        <f t="shared" si="8"/>
        <v>-8.6582722644444452</v>
      </c>
      <c r="H21" s="5"/>
      <c r="I21" s="5"/>
      <c r="J21" s="5"/>
      <c r="K21" s="5"/>
      <c r="L21" s="5"/>
      <c r="M21" s="5"/>
      <c r="N21" s="5">
        <f>N13-(SUM(B29:E29)/SUM(B27:E27)*100)</f>
        <v>-0.59966106543037512</v>
      </c>
    </row>
    <row r="22" spans="1:14" x14ac:dyDescent="0.3">
      <c r="A22" s="1"/>
    </row>
    <row r="23" spans="1:14" x14ac:dyDescent="0.3">
      <c r="A23" s="1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3">
      <c r="A26" s="30" t="s">
        <v>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3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3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3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3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3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3">
      <c r="A33" s="2" t="s">
        <v>29</v>
      </c>
      <c r="B33" s="5">
        <f t="shared" ref="B33:M33" si="9">B29/B27*100</f>
        <v>20.065548954722221</v>
      </c>
      <c r="C33" s="5">
        <f t="shared" si="9"/>
        <v>19.733610655573777</v>
      </c>
      <c r="D33" s="5">
        <f t="shared" si="9"/>
        <v>19.50690800935779</v>
      </c>
      <c r="E33" s="5">
        <f t="shared" si="9"/>
        <v>22.0286716847287</v>
      </c>
      <c r="F33" s="5">
        <f t="shared" si="9"/>
        <v>22.430528117077504</v>
      </c>
      <c r="G33" s="5">
        <f t="shared" si="9"/>
        <v>22.295917472207314</v>
      </c>
      <c r="H33" s="5">
        <f t="shared" si="9"/>
        <v>23.385606191878935</v>
      </c>
      <c r="I33" s="5">
        <f t="shared" si="9"/>
        <v>22.417672141432366</v>
      </c>
      <c r="J33" s="5">
        <f t="shared" si="9"/>
        <v>23.13064931073658</v>
      </c>
      <c r="K33" s="5">
        <f t="shared" si="9"/>
        <v>23.568632880105582</v>
      </c>
      <c r="L33" s="5">
        <f t="shared" si="9"/>
        <v>18.005895089309369</v>
      </c>
      <c r="M33" s="5">
        <f t="shared" si="9"/>
        <v>15.247557857030044</v>
      </c>
      <c r="N33" s="5">
        <f>N29/N27*100</f>
        <v>21.303098792818474</v>
      </c>
    </row>
    <row r="34" spans="1:14" x14ac:dyDescent="0.3">
      <c r="A34" s="30" t="s">
        <v>27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6</v>
      </c>
      <c r="B35" s="5">
        <f t="shared" ref="B35:M35" si="10">(B27/B47-1)*100</f>
        <v>9.5228939736434537</v>
      </c>
      <c r="C35" s="5">
        <f t="shared" si="10"/>
        <v>16.819897090459833</v>
      </c>
      <c r="D35" s="5">
        <f t="shared" si="10"/>
        <v>7.6270302008840662</v>
      </c>
      <c r="E35" s="5">
        <f t="shared" si="10"/>
        <v>5.8794537951646575</v>
      </c>
      <c r="F35" s="5">
        <f t="shared" si="10"/>
        <v>5.3327532421849622</v>
      </c>
      <c r="G35" s="5">
        <f t="shared" si="10"/>
        <v>6.5010863935857754</v>
      </c>
      <c r="H35" s="5">
        <f t="shared" si="10"/>
        <v>5.7089786117224817</v>
      </c>
      <c r="I35" s="5">
        <f t="shared" si="10"/>
        <v>7.3278550569993328</v>
      </c>
      <c r="J35" s="5">
        <f t="shared" si="10"/>
        <v>5.4309885089596888</v>
      </c>
      <c r="K35" s="5">
        <f t="shared" si="10"/>
        <v>7.8428409299561519</v>
      </c>
      <c r="L35" s="5">
        <f t="shared" si="10"/>
        <v>7.373114813784154</v>
      </c>
      <c r="M35" s="5">
        <f t="shared" si="10"/>
        <v>8.7728436148447173</v>
      </c>
      <c r="N35" s="5">
        <f>'DE_VIE Gruppe inkl. MLA und KSC'!P42</f>
        <v>7.4040437086604793</v>
      </c>
    </row>
    <row r="36" spans="1:14" x14ac:dyDescent="0.3">
      <c r="A36" s="2" t="s">
        <v>7</v>
      </c>
      <c r="B36" s="5">
        <f t="shared" ref="B36:M36" si="11">(B28/B48-1)*100</f>
        <v>9.597093069277074</v>
      </c>
      <c r="C36" s="5">
        <f t="shared" si="11"/>
        <v>15.795246941952135</v>
      </c>
      <c r="D36" s="5">
        <f t="shared" si="11"/>
        <v>12.682030336904138</v>
      </c>
      <c r="E36" s="5">
        <f t="shared" si="11"/>
        <v>6.9638387338225582</v>
      </c>
      <c r="F36" s="5">
        <f t="shared" si="11"/>
        <v>7.1117207490298151</v>
      </c>
      <c r="G36" s="5">
        <f t="shared" si="11"/>
        <v>8.4522047092173267</v>
      </c>
      <c r="H36" s="5">
        <f t="shared" si="11"/>
        <v>5.9121932066897198</v>
      </c>
      <c r="I36" s="5">
        <f t="shared" si="11"/>
        <v>9.8890202541982664</v>
      </c>
      <c r="J36" s="5">
        <f t="shared" si="11"/>
        <v>6.5833679482236507</v>
      </c>
      <c r="K36" s="5">
        <f t="shared" si="11"/>
        <v>7.7368656848722628</v>
      </c>
      <c r="L36" s="5">
        <f t="shared" si="11"/>
        <v>9.3616515813037537</v>
      </c>
      <c r="M36" s="5">
        <f t="shared" si="11"/>
        <v>11.294811895219325</v>
      </c>
      <c r="N36" s="5">
        <f>'DE_VIE Gruppe inkl. MLA und KSC'!P43</f>
        <v>8.9090457876880969</v>
      </c>
    </row>
    <row r="37" spans="1:14" x14ac:dyDescent="0.3">
      <c r="A37" s="2" t="s">
        <v>8</v>
      </c>
      <c r="B37" s="5">
        <f t="shared" ref="B37:M37" si="12">(B29/B49-1)*100</f>
        <v>8.853406434309985</v>
      </c>
      <c r="C37" s="5">
        <f t="shared" si="12"/>
        <v>20.925520441844505</v>
      </c>
      <c r="D37" s="5">
        <f t="shared" si="12"/>
        <v>-9.0374327031161545</v>
      </c>
      <c r="E37" s="5">
        <f t="shared" si="12"/>
        <v>1.853242731929905</v>
      </c>
      <c r="F37" s="5">
        <f t="shared" si="12"/>
        <v>-0.59076094746091101</v>
      </c>
      <c r="G37" s="5">
        <f t="shared" si="12"/>
        <v>0.12874260399013959</v>
      </c>
      <c r="H37" s="5">
        <f t="shared" si="12"/>
        <v>4.8002437465790582</v>
      </c>
      <c r="I37" s="5">
        <f t="shared" si="12"/>
        <v>-0.68540515237431876</v>
      </c>
      <c r="J37" s="5">
        <f t="shared" si="12"/>
        <v>1.4222019629350102</v>
      </c>
      <c r="K37" s="5">
        <f t="shared" si="12"/>
        <v>7.9931756494765471</v>
      </c>
      <c r="L37" s="5">
        <f t="shared" si="12"/>
        <v>-0.6572152392088082</v>
      </c>
      <c r="M37" s="5">
        <f t="shared" si="12"/>
        <v>-3.0614588396152387</v>
      </c>
      <c r="N37" s="5">
        <f>'DE_VIE Gruppe inkl. MLA und KSC'!P44</f>
        <v>2.0608494785120168</v>
      </c>
    </row>
    <row r="38" spans="1:14" x14ac:dyDescent="0.3">
      <c r="A38" s="2" t="s">
        <v>9</v>
      </c>
      <c r="B38" s="5">
        <f t="shared" ref="B38:M38" si="13">(B30/B50-1)*100</f>
        <v>5.1774327696146427</v>
      </c>
      <c r="C38" s="5">
        <f t="shared" si="13"/>
        <v>12.545440482635929</v>
      </c>
      <c r="D38" s="5">
        <f t="shared" si="13"/>
        <v>2.8174258408837138</v>
      </c>
      <c r="E38" s="5">
        <f t="shared" si="13"/>
        <v>6.1555769848923081</v>
      </c>
      <c r="F38" s="5">
        <f t="shared" si="13"/>
        <v>6.2084148727984401</v>
      </c>
      <c r="G38" s="5">
        <f t="shared" si="13"/>
        <v>5.5949794834660782</v>
      </c>
      <c r="H38" s="5">
        <f t="shared" si="13"/>
        <v>4.8211579962349038</v>
      </c>
      <c r="I38" s="5">
        <f t="shared" si="13"/>
        <v>5.1162576121055459</v>
      </c>
      <c r="J38" s="5">
        <f t="shared" si="13"/>
        <v>6.3727145544888897</v>
      </c>
      <c r="K38" s="5">
        <f t="shared" si="13"/>
        <v>6.3340479438705799</v>
      </c>
      <c r="L38" s="5">
        <f t="shared" si="13"/>
        <v>4.1312857573020167</v>
      </c>
      <c r="M38" s="5">
        <f t="shared" si="13"/>
        <v>7.1376591873862916</v>
      </c>
      <c r="N38" s="5">
        <f>'DE_VIE Gruppe inkl. MLA und KSC'!P45</f>
        <v>5.8992740677084488</v>
      </c>
    </row>
    <row r="39" spans="1:14" x14ac:dyDescent="0.3">
      <c r="A39" s="2" t="s">
        <v>10</v>
      </c>
      <c r="B39" s="5">
        <f t="shared" ref="B39:M39" si="14">(B31/B51-1)*100</f>
        <v>16.195875918426019</v>
      </c>
      <c r="C39" s="5">
        <f t="shared" si="14"/>
        <v>19.725581738587316</v>
      </c>
      <c r="D39" s="5">
        <f t="shared" si="14"/>
        <v>12.003191571485573</v>
      </c>
      <c r="E39" s="5">
        <f t="shared" si="14"/>
        <v>15.613804155994027</v>
      </c>
      <c r="F39" s="5">
        <f t="shared" si="14"/>
        <v>20.368776244777575</v>
      </c>
      <c r="G39" s="5">
        <f t="shared" si="14"/>
        <v>21.131511031414128</v>
      </c>
      <c r="H39" s="5">
        <f t="shared" si="14"/>
        <v>24.83059640686729</v>
      </c>
      <c r="I39" s="5">
        <f t="shared" si="14"/>
        <v>21.476737071218508</v>
      </c>
      <c r="J39" s="5">
        <f t="shared" si="14"/>
        <v>26.410507931347027</v>
      </c>
      <c r="K39" s="5">
        <f t="shared" si="14"/>
        <v>35.585044944770836</v>
      </c>
      <c r="L39" s="5">
        <f t="shared" si="14"/>
        <v>23.511900790178242</v>
      </c>
      <c r="M39" s="5">
        <f t="shared" si="14"/>
        <v>21.903124096522774</v>
      </c>
      <c r="N39" s="5">
        <f>'DE_VIE Gruppe inkl. MLA und KSC'!P46</f>
        <v>21.605875856711918</v>
      </c>
    </row>
    <row r="40" spans="1:14" x14ac:dyDescent="0.3">
      <c r="A40" s="20" t="s">
        <v>28</v>
      </c>
      <c r="B40" s="5">
        <f t="shared" ref="B40:M40" si="15">(B32/B52-1)*100</f>
        <v>8.6382071950176442</v>
      </c>
      <c r="C40" s="5">
        <f t="shared" si="15"/>
        <v>16.853132665670699</v>
      </c>
      <c r="D40" s="5">
        <f t="shared" si="15"/>
        <v>7.2278324958720441</v>
      </c>
      <c r="E40" s="5">
        <f t="shared" si="15"/>
        <v>7.7182655403674305</v>
      </c>
      <c r="F40" s="5">
        <f t="shared" si="15"/>
        <v>7.892783137002457</v>
      </c>
      <c r="G40" s="5">
        <f t="shared" si="15"/>
        <v>7.2982809309498187</v>
      </c>
      <c r="H40" s="5">
        <f t="shared" si="15"/>
        <v>7.2342780104033721</v>
      </c>
      <c r="I40" s="5">
        <f t="shared" si="15"/>
        <v>7.803248806689167</v>
      </c>
      <c r="J40" s="5">
        <f t="shared" si="15"/>
        <v>8.4754236790234749</v>
      </c>
      <c r="K40" s="5">
        <f t="shared" si="15"/>
        <v>8.5364136285606129</v>
      </c>
      <c r="L40" s="5">
        <f t="shared" si="15"/>
        <v>4.8939065926704162</v>
      </c>
      <c r="M40" s="5">
        <f t="shared" si="15"/>
        <v>7.8510864772411315</v>
      </c>
      <c r="N40" s="5">
        <f>'DE_VIE Gruppe inkl. MLA und KSC'!P47</f>
        <v>8.1549320642265055</v>
      </c>
    </row>
    <row r="41" spans="1:14" x14ac:dyDescent="0.3">
      <c r="A41" s="2" t="s">
        <v>30</v>
      </c>
      <c r="B41" s="5">
        <f t="shared" ref="B41" si="16">B33-B53</f>
        <v>-0.12341033170311277</v>
      </c>
      <c r="C41" s="5">
        <f t="shared" ref="C41:M41" si="17">(C33/C53-1)*100</f>
        <v>3.5144897861067781</v>
      </c>
      <c r="D41" s="5">
        <f t="shared" si="17"/>
        <v>-15.48352943762945</v>
      </c>
      <c r="E41" s="5">
        <f t="shared" si="17"/>
        <v>-3.8026367901594083</v>
      </c>
      <c r="F41" s="5">
        <f t="shared" si="17"/>
        <v>-5.6236203909208697</v>
      </c>
      <c r="G41" s="5">
        <f t="shared" si="17"/>
        <v>-5.9833603631478489</v>
      </c>
      <c r="H41" s="5">
        <f t="shared" si="17"/>
        <v>-0.859657218410248</v>
      </c>
      <c r="I41" s="5">
        <f t="shared" si="17"/>
        <v>-7.4661514525916628</v>
      </c>
      <c r="J41" s="5">
        <f t="shared" si="17"/>
        <v>-3.802284890541463</v>
      </c>
      <c r="K41" s="5">
        <f t="shared" si="17"/>
        <v>0.13940166841304169</v>
      </c>
      <c r="L41" s="5">
        <f t="shared" si="17"/>
        <v>-7.4789020202309153</v>
      </c>
      <c r="M41" s="5">
        <f t="shared" si="17"/>
        <v>-10.879831823064389</v>
      </c>
      <c r="N41" s="5">
        <f>N33-(SUM(B49:M49)/SUM(B47:M47)*100)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3">
      <c r="A46" s="30" t="s">
        <v>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3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8">SUM(B48:M48)</f>
        <v>22831334</v>
      </c>
    </row>
    <row r="49" spans="1:14" x14ac:dyDescent="0.3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8"/>
        <v>6620862</v>
      </c>
    </row>
    <row r="50" spans="1:14" x14ac:dyDescent="0.3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8"/>
        <v>221095</v>
      </c>
    </row>
    <row r="51" spans="1:14" x14ac:dyDescent="0.3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8"/>
        <v>245008585.91</v>
      </c>
    </row>
    <row r="52" spans="1:14" x14ac:dyDescent="0.3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8"/>
        <v>9282959</v>
      </c>
    </row>
    <row r="53" spans="1:14" x14ac:dyDescent="0.3">
      <c r="A53" s="2" t="s">
        <v>29</v>
      </c>
      <c r="B53" s="5">
        <f t="shared" ref="B53" si="19">B49/B47*100</f>
        <v>20.188959286425334</v>
      </c>
      <c r="C53" s="5">
        <f t="shared" ref="C53:M53" si="20">C49/C47*100</f>
        <v>19.063621620847062</v>
      </c>
      <c r="D53" s="5">
        <f t="shared" si="20"/>
        <v>23.080599414006876</v>
      </c>
      <c r="E53" s="5">
        <f t="shared" si="20"/>
        <v>22.899454776817894</v>
      </c>
      <c r="F53" s="5">
        <f t="shared" si="20"/>
        <v>23.767099575114088</v>
      </c>
      <c r="G53" s="5">
        <f t="shared" si="20"/>
        <v>23.714863196905707</v>
      </c>
      <c r="H53" s="5">
        <f t="shared" si="20"/>
        <v>23.588385450107214</v>
      </c>
      <c r="I53" s="5">
        <f t="shared" si="20"/>
        <v>24.22645604105292</v>
      </c>
      <c r="J53" s="5">
        <f t="shared" si="20"/>
        <v>24.044905104468832</v>
      </c>
      <c r="K53" s="5">
        <f t="shared" si="20"/>
        <v>23.535823549402963</v>
      </c>
      <c r="L53" s="5">
        <f t="shared" si="20"/>
        <v>19.461393652339261</v>
      </c>
      <c r="M53" s="5">
        <f t="shared" si="20"/>
        <v>17.108986853299193</v>
      </c>
      <c r="N53" s="5">
        <f>N49/N47*100</f>
        <v>22.418380461898018</v>
      </c>
    </row>
    <row r="54" spans="1:14" x14ac:dyDescent="0.3">
      <c r="A54" s="30" t="s">
        <v>27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6</v>
      </c>
      <c r="B55" s="5">
        <f t="shared" ref="B55:G55" si="21">(B47/B67-1)*100</f>
        <v>103.68658759458027</v>
      </c>
      <c r="C55" s="5">
        <f t="shared" si="21"/>
        <v>83.637794789127028</v>
      </c>
      <c r="D55" s="5">
        <f t="shared" si="21"/>
        <v>65.400353783572541</v>
      </c>
      <c r="E55" s="5">
        <f t="shared" si="21"/>
        <v>37.701135300442679</v>
      </c>
      <c r="F55" s="5">
        <f t="shared" si="21"/>
        <v>27.797662593066129</v>
      </c>
      <c r="G55" s="5">
        <f t="shared" si="21"/>
        <v>18.160019829078333</v>
      </c>
      <c r="H55" s="5">
        <f t="shared" ref="H55:I55" si="22">(H47/H67-1)*100</f>
        <v>13.37395880992014</v>
      </c>
      <c r="I55" s="5">
        <f t="shared" si="22"/>
        <v>12.134606498750555</v>
      </c>
      <c r="J55" s="5">
        <f t="shared" ref="J55:K55" si="23">(J47/J67-1)*100</f>
        <v>10.14818576378409</v>
      </c>
      <c r="K55" s="5">
        <f t="shared" si="23"/>
        <v>12.003501436922015</v>
      </c>
      <c r="L55" s="5">
        <f t="shared" ref="L55" si="24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3">
      <c r="A56" s="2" t="s">
        <v>7</v>
      </c>
      <c r="B56" s="5">
        <f t="shared" ref="B56:C56" si="25">(B48/B68-1)*100</f>
        <v>108.77099931064657</v>
      </c>
      <c r="C56" s="5">
        <f t="shared" si="25"/>
        <v>78.511492961087058</v>
      </c>
      <c r="D56" s="5">
        <f t="shared" ref="D56:E56" si="26">(D48/D68-1)*100</f>
        <v>58.77764143906299</v>
      </c>
      <c r="E56" s="5">
        <f t="shared" si="26"/>
        <v>38.183364527700746</v>
      </c>
      <c r="F56" s="5">
        <f t="shared" ref="F56:G56" si="27">(F48/F68-1)*100</f>
        <v>27.889435497083646</v>
      </c>
      <c r="G56" s="5">
        <f t="shared" si="27"/>
        <v>21.415760366120452</v>
      </c>
      <c r="H56" s="5">
        <f t="shared" ref="H56:I56" si="28">(H48/H68-1)*100</f>
        <v>18.482959649022956</v>
      </c>
      <c r="I56" s="5">
        <f t="shared" si="28"/>
        <v>17.491353930170739</v>
      </c>
      <c r="J56" s="5">
        <f t="shared" ref="J56:K56" si="29">(J48/J68-1)*100</f>
        <v>15.539001036615785</v>
      </c>
      <c r="K56" s="5">
        <f t="shared" si="29"/>
        <v>17.125704748232451</v>
      </c>
      <c r="L56" s="5">
        <f t="shared" ref="L56:M56" si="30">(L48/L68-1)*100</f>
        <v>16.650144972694392</v>
      </c>
      <c r="M56" s="5">
        <f t="shared" si="30"/>
        <v>16.91131595450759</v>
      </c>
      <c r="N56" s="5">
        <f>'DE_VIE Gruppe inkl. MLA und KSC'!P76</f>
        <v>28.194427748075547</v>
      </c>
    </row>
    <row r="57" spans="1:14" x14ac:dyDescent="0.3">
      <c r="A57" s="2" t="s">
        <v>8</v>
      </c>
      <c r="B57" s="5">
        <f t="shared" ref="B57:C57" si="31">(B49/B69-1)*100</f>
        <v>87.149789568365293</v>
      </c>
      <c r="C57" s="5">
        <f t="shared" si="31"/>
        <v>110.23593915325738</v>
      </c>
      <c r="D57" s="5">
        <f t="shared" ref="D57:E57" si="32">(D49/D69-1)*100</f>
        <v>93.121852888609595</v>
      </c>
      <c r="E57" s="5">
        <f t="shared" si="32"/>
        <v>38.07133912499021</v>
      </c>
      <c r="F57" s="5">
        <f t="shared" ref="F57:G57" si="33">(F49/F69-1)*100</f>
        <v>27.995884248476543</v>
      </c>
      <c r="G57" s="5">
        <f t="shared" si="33"/>
        <v>8.9377332089552333</v>
      </c>
      <c r="H57" s="5">
        <f t="shared" ref="H57:I57" si="34">(H49/H69-1)*100</f>
        <v>-0.44559332361617798</v>
      </c>
      <c r="I57" s="5">
        <f t="shared" si="34"/>
        <v>-2.0739949732383578</v>
      </c>
      <c r="J57" s="5">
        <f t="shared" ref="J57:K57" si="35">(J49/J69-1)*100</f>
        <v>-3.5387845510357785</v>
      </c>
      <c r="K57" s="5">
        <f t="shared" si="35"/>
        <v>-1.9969964492436376</v>
      </c>
      <c r="L57" s="5">
        <f t="shared" ref="L57:M57" si="36">(L49/L69-1)*100</f>
        <v>-4.063490282958016</v>
      </c>
      <c r="M57" s="5">
        <f t="shared" si="36"/>
        <v>1.3368622165933264</v>
      </c>
      <c r="N57" s="5">
        <f>'DE_VIE Gruppe inkl. MLA und KSC'!P77</f>
        <v>14.259408951939289</v>
      </c>
    </row>
    <row r="58" spans="1:14" x14ac:dyDescent="0.3">
      <c r="A58" s="2" t="s">
        <v>9</v>
      </c>
      <c r="B58" s="5">
        <f t="shared" ref="B58:C58" si="37">(B50/B70-1)*100</f>
        <v>47.209468421589641</v>
      </c>
      <c r="C58" s="5">
        <f t="shared" si="37"/>
        <v>48.013737836290794</v>
      </c>
      <c r="D58" s="5">
        <f t="shared" ref="D58:E58" si="38">(D50/D70-1)*100</f>
        <v>36.640379886373275</v>
      </c>
      <c r="E58" s="5">
        <f t="shared" si="38"/>
        <v>23.013048635824429</v>
      </c>
      <c r="F58" s="5">
        <f t="shared" ref="F58:G58" si="39">(F50/F70-1)*100</f>
        <v>17.647058823529417</v>
      </c>
      <c r="G58" s="5">
        <f t="shared" si="39"/>
        <v>14.195148842337368</v>
      </c>
      <c r="H58" s="5">
        <f t="shared" ref="H58:I58" si="40">(H50/H70-1)*100</f>
        <v>12.733578342564321</v>
      </c>
      <c r="I58" s="5">
        <f t="shared" si="40"/>
        <v>9.2210017131915798</v>
      </c>
      <c r="J58" s="5">
        <f t="shared" ref="J58:K58" si="41">(J50/J70-1)*100</f>
        <v>6.3298281610669305</v>
      </c>
      <c r="K58" s="5">
        <f t="shared" si="41"/>
        <v>10.296646603611359</v>
      </c>
      <c r="L58" s="5">
        <f t="shared" ref="L58:M58" si="42">(L50/L70-1)*100</f>
        <v>10.51580698835275</v>
      </c>
      <c r="M58" s="5">
        <f t="shared" si="42"/>
        <v>9.1908356509071698</v>
      </c>
      <c r="N58" s="5">
        <f>'DE_VIE Gruppe inkl. MLA und KSC'!P78</f>
        <v>17.346559667112494</v>
      </c>
    </row>
    <row r="59" spans="1:14" x14ac:dyDescent="0.3">
      <c r="A59" s="2" t="s">
        <v>10</v>
      </c>
      <c r="B59" s="5">
        <f t="shared" ref="B59:C59" si="43">(B51/B71-1)*100</f>
        <v>-13.438947843314143</v>
      </c>
      <c r="C59" s="5">
        <f t="shared" si="43"/>
        <v>-3.2887128596828963</v>
      </c>
      <c r="D59" s="5">
        <f t="shared" ref="D59:E59" si="44">(D51/D71-1)*100</f>
        <v>5.6172634089543871</v>
      </c>
      <c r="E59" s="5">
        <f t="shared" si="44"/>
        <v>-5.7901069704035528</v>
      </c>
      <c r="F59" s="5">
        <f t="shared" ref="F59:G59" si="45">(F51/F71-1)*100</f>
        <v>-3.4176473249639905</v>
      </c>
      <c r="G59" s="5">
        <f t="shared" si="45"/>
        <v>2.1549574412405015</v>
      </c>
      <c r="H59" s="5">
        <f t="shared" ref="H59:I59" si="46">(H51/H71-1)*100</f>
        <v>-3.9052095754398941</v>
      </c>
      <c r="I59" s="5">
        <f t="shared" si="46"/>
        <v>0.74810659566326709</v>
      </c>
      <c r="J59" s="5">
        <f t="shared" ref="J59:K59" si="47">(J51/J71-1)*100</f>
        <v>-5.1466909922622817</v>
      </c>
      <c r="K59" s="5">
        <f t="shared" si="47"/>
        <v>-4.8631447162412744</v>
      </c>
      <c r="L59" s="5">
        <f t="shared" ref="L59:M59" si="48">(L51/L71-1)*100</f>
        <v>2.4071968291709211</v>
      </c>
      <c r="M59" s="5">
        <f t="shared" si="48"/>
        <v>2.2874782551969286</v>
      </c>
      <c r="N59" s="5">
        <f>'DE_VIE Gruppe inkl. MLA und KSC'!P79</f>
        <v>-2.24568131842523</v>
      </c>
    </row>
    <row r="60" spans="1:14" x14ac:dyDescent="0.3">
      <c r="A60" s="20" t="s">
        <v>28</v>
      </c>
      <c r="B60" s="5">
        <f t="shared" ref="B60:C60" si="49">(B52/B72-1)*100</f>
        <v>40.28321080131316</v>
      </c>
      <c r="C60" s="5">
        <f t="shared" si="49"/>
        <v>45.672464655908954</v>
      </c>
      <c r="D60" s="5">
        <f t="shared" ref="D60:E60" si="50">(D52/D72-1)*100</f>
        <v>33.742527266919176</v>
      </c>
      <c r="E60" s="5">
        <f t="shared" si="50"/>
        <v>21.30752987774023</v>
      </c>
      <c r="F60" s="5">
        <f t="shared" ref="F60:G60" si="51">(F52/F72-1)*100</f>
        <v>19.657480525249007</v>
      </c>
      <c r="G60" s="5">
        <f t="shared" si="51"/>
        <v>17.288030499130834</v>
      </c>
      <c r="H60" s="5">
        <f t="shared" ref="H60:I60" si="52">(H52/H72-1)*100</f>
        <v>12.571124898039887</v>
      </c>
      <c r="I60" s="5">
        <f t="shared" si="52"/>
        <v>10.602595488039125</v>
      </c>
      <c r="J60" s="5">
        <f t="shared" ref="J60:K60" si="53">(J52/J72-1)*100</f>
        <v>8.9675802835501361</v>
      </c>
      <c r="K60" s="5">
        <f t="shared" si="53"/>
        <v>11.219338554138879</v>
      </c>
      <c r="L60" s="5">
        <f t="shared" ref="L60:M60" si="54">(L52/L72-1)*100</f>
        <v>13.416350752595285</v>
      </c>
      <c r="M60" s="5">
        <f t="shared" si="54"/>
        <v>12.263371631080444</v>
      </c>
      <c r="N60" s="5">
        <f>'DE_VIE Gruppe inkl. MLA und KSC'!P80</f>
        <v>18.159200592135115</v>
      </c>
    </row>
    <row r="61" spans="1:14" x14ac:dyDescent="0.3">
      <c r="A61" s="2" t="s">
        <v>30</v>
      </c>
      <c r="B61" s="5">
        <f t="shared" ref="B61:C61" si="55">B53-B73</f>
        <v>-1.7839226154039309</v>
      </c>
      <c r="C61" s="5">
        <f t="shared" si="55"/>
        <v>2.4118471942364401</v>
      </c>
      <c r="D61" s="5">
        <f t="shared" ref="D61:F61" si="56">D53-D73</f>
        <v>3.3130834570448968</v>
      </c>
      <c r="E61" s="5">
        <f t="shared" si="56"/>
        <v>6.1399170835571226E-2</v>
      </c>
      <c r="F61" s="5">
        <f t="shared" si="56"/>
        <v>3.6807072741002145E-2</v>
      </c>
      <c r="G61" s="5">
        <f t="shared" ref="G61:H61" si="57">G53-G73</f>
        <v>-2.007617187511805</v>
      </c>
      <c r="H61" s="5">
        <f t="shared" si="57"/>
        <v>-3.2743997313283693</v>
      </c>
      <c r="I61" s="5">
        <f t="shared" ref="I61:J61" si="58">I53-I73</f>
        <v>-3.5151445101013579</v>
      </c>
      <c r="J61" s="5">
        <f t="shared" si="58"/>
        <v>-3.4117536344091235</v>
      </c>
      <c r="K61" s="5">
        <f t="shared" ref="K61:L61" si="59">K53-K73</f>
        <v>-3.3622770314577828</v>
      </c>
      <c r="L61" s="5">
        <f t="shared" si="59"/>
        <v>-3.2495490597286292</v>
      </c>
      <c r="M61" s="5">
        <f t="shared" ref="M61" si="60">M53-M73</f>
        <v>-2.1133532219313693</v>
      </c>
      <c r="N61" s="5">
        <f>N53-(SUM(B69:M69)/SUM(B67:M67)*100)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3">
      <c r="A66" s="30" t="s">
        <v>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3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3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3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3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3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3">
      <c r="A73" s="2" t="s">
        <v>29</v>
      </c>
      <c r="B73" s="5">
        <f t="shared" ref="B73:M73" si="61">B69/B67*100</f>
        <v>21.972881901829265</v>
      </c>
      <c r="C73" s="5">
        <f t="shared" si="61"/>
        <v>16.651774426610622</v>
      </c>
      <c r="D73" s="5">
        <f t="shared" si="61"/>
        <v>19.767515956961979</v>
      </c>
      <c r="E73" s="5">
        <f t="shared" si="61"/>
        <v>22.838055605982323</v>
      </c>
      <c r="F73" s="5">
        <f t="shared" si="61"/>
        <v>23.730292502373086</v>
      </c>
      <c r="G73" s="5">
        <f t="shared" si="61"/>
        <v>25.722480384417512</v>
      </c>
      <c r="H73" s="5">
        <f t="shared" si="61"/>
        <v>26.862785181435584</v>
      </c>
      <c r="I73" s="5">
        <f t="shared" si="61"/>
        <v>27.741600551154278</v>
      </c>
      <c r="J73" s="5">
        <f t="shared" si="61"/>
        <v>27.456658738877955</v>
      </c>
      <c r="K73" s="5">
        <f t="shared" si="61"/>
        <v>26.898100580860746</v>
      </c>
      <c r="L73" s="5">
        <f t="shared" si="61"/>
        <v>22.71094271206789</v>
      </c>
      <c r="M73" s="5">
        <f t="shared" si="61"/>
        <v>19.222340075230562</v>
      </c>
      <c r="N73" s="5">
        <f>N69/N67*100</f>
        <v>24.46818451699431</v>
      </c>
    </row>
    <row r="74" spans="1:14" x14ac:dyDescent="0.3">
      <c r="A74" s="30" t="s">
        <v>27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6</v>
      </c>
      <c r="B75" s="5">
        <f t="shared" ref="B75:D75" si="62">(B67/B87-1)*100</f>
        <v>313.36090168688065</v>
      </c>
      <c r="C75" s="5">
        <f t="shared" si="62"/>
        <v>450.46225737785448</v>
      </c>
      <c r="D75" s="5">
        <f t="shared" si="62"/>
        <v>474.92035225865692</v>
      </c>
      <c r="E75" s="5">
        <f t="shared" ref="E75:F75" si="63">(E67/E87-1)*100</f>
        <v>565.2156788430741</v>
      </c>
      <c r="F75" s="5">
        <f t="shared" si="63"/>
        <v>428.95789426258642</v>
      </c>
      <c r="G75" s="5">
        <f t="shared" ref="G75:H75" si="64">(G67/G87-1)*100</f>
        <v>230.99412059941207</v>
      </c>
      <c r="H75" s="5">
        <f t="shared" si="64"/>
        <v>88.089315721731623</v>
      </c>
      <c r="I75" s="5">
        <f t="shared" ref="I75:J75" si="65">(I67/I87-1)*100</f>
        <v>55.668263460930653</v>
      </c>
      <c r="J75" s="5">
        <f t="shared" si="65"/>
        <v>68.257903974760609</v>
      </c>
      <c r="K75" s="5">
        <f t="shared" ref="K75:L75" si="66">(K67/K87-1)*100</f>
        <v>55.474381100400151</v>
      </c>
      <c r="L75" s="5">
        <f t="shared" si="66"/>
        <v>68.820874071737819</v>
      </c>
      <c r="M75" s="5">
        <f t="shared" ref="M75" si="67">(M67/M87-1)*100</f>
        <v>108.58863153508781</v>
      </c>
      <c r="N75" s="5">
        <f>'DE_VIE Gruppe inkl. MLA und KSC'!P108</f>
        <v>127.59195285042378</v>
      </c>
    </row>
    <row r="76" spans="1:14" x14ac:dyDescent="0.3">
      <c r="A76" s="2" t="s">
        <v>7</v>
      </c>
      <c r="B76" s="5">
        <f t="shared" ref="B76:D76" si="68">(B68/B88-1)*100</f>
        <v>328.4121097700762</v>
      </c>
      <c r="C76" s="5">
        <f t="shared" si="68"/>
        <v>493.85251607091681</v>
      </c>
      <c r="D76" s="5">
        <f t="shared" si="68"/>
        <v>534.87233455469493</v>
      </c>
      <c r="E76" s="5">
        <f t="shared" ref="E76:F76" si="69">(E68/E88-1)*100</f>
        <v>671.71017821157989</v>
      </c>
      <c r="F76" s="5">
        <f t="shared" si="69"/>
        <v>533.03612272261228</v>
      </c>
      <c r="G76" s="5">
        <f t="shared" ref="G76:H76" si="70">(G68/G88-1)*100</f>
        <v>233.15366864904416</v>
      </c>
      <c r="H76" s="5">
        <f t="shared" si="70"/>
        <v>83.425031703338462</v>
      </c>
      <c r="I76" s="5">
        <f t="shared" ref="I76:J76" si="71">(I68/I88-1)*100</f>
        <v>51.952617378706002</v>
      </c>
      <c r="J76" s="5">
        <f t="shared" si="71"/>
        <v>56.375991291416618</v>
      </c>
      <c r="K76" s="5">
        <f t="shared" ref="K76:L76" si="72">(K68/K88-1)*100</f>
        <v>44.865203252032515</v>
      </c>
      <c r="L76" s="5">
        <f t="shared" si="72"/>
        <v>65.084954080413326</v>
      </c>
      <c r="M76" s="5">
        <f t="shared" ref="M76" si="73">(M68/M88-1)*100</f>
        <v>117.14110250118748</v>
      </c>
      <c r="N76" s="5">
        <f>'DE_VIE Gruppe inkl. MLA und KSC'!P109</f>
        <v>126.88446730595437</v>
      </c>
    </row>
    <row r="77" spans="1:14" x14ac:dyDescent="0.3">
      <c r="A77" s="2" t="s">
        <v>8</v>
      </c>
      <c r="B77" s="5">
        <f t="shared" ref="B77:D77" si="74">(B69/B89-1)*100</f>
        <v>280.24321243085757</v>
      </c>
      <c r="C77" s="5">
        <f t="shared" si="74"/>
        <v>314.85007410785545</v>
      </c>
      <c r="D77" s="5">
        <f t="shared" si="74"/>
        <v>329.24753030196871</v>
      </c>
      <c r="E77" s="5">
        <f t="shared" ref="E77:F77" si="75">(E69/E89-1)*100</f>
        <v>356.32142857142856</v>
      </c>
      <c r="F77" s="5">
        <f t="shared" si="75"/>
        <v>248.89519674959649</v>
      </c>
      <c r="G77" s="5">
        <f t="shared" ref="G77:H77" si="76">(G69/G89-1)*100</f>
        <v>227.65478742597583</v>
      </c>
      <c r="H77" s="5">
        <f t="shared" si="76"/>
        <v>102.89249671864194</v>
      </c>
      <c r="I77" s="5">
        <f t="shared" ref="I77:J77" si="77">(I69/I89-1)*100</f>
        <v>66.766567200482996</v>
      </c>
      <c r="J77" s="5">
        <f t="shared" si="77"/>
        <v>109.96624448227115</v>
      </c>
      <c r="K77" s="5">
        <f t="shared" ref="K77:L77" si="78">(K69/K89-1)*100</f>
        <v>93.480536896961425</v>
      </c>
      <c r="L77" s="5">
        <f t="shared" si="78"/>
        <v>82.757324677543352</v>
      </c>
      <c r="M77" s="5">
        <f t="shared" ref="M77" si="79">(M69/M89-1)*100</f>
        <v>79.560915876224541</v>
      </c>
      <c r="N77" s="5">
        <f>'DE_VIE Gruppe inkl. MLA und KSC'!P110</f>
        <v>130.34762504452249</v>
      </c>
    </row>
    <row r="78" spans="1:14" x14ac:dyDescent="0.3">
      <c r="A78" s="2" t="s">
        <v>9</v>
      </c>
      <c r="B78" s="5">
        <f t="shared" ref="B78:D78" si="80">(B70/B90-1)*100</f>
        <v>162.55022769890169</v>
      </c>
      <c r="C78" s="5">
        <f t="shared" si="80"/>
        <v>211.29722024233786</v>
      </c>
      <c r="D78" s="5">
        <f t="shared" si="80"/>
        <v>204.0216550657386</v>
      </c>
      <c r="E78" s="5">
        <f t="shared" ref="E78:F78" si="81">(E70/E90-1)*100</f>
        <v>202.93471750848471</v>
      </c>
      <c r="F78" s="5">
        <f t="shared" si="81"/>
        <v>199.24216327936617</v>
      </c>
      <c r="G78" s="5">
        <f t="shared" ref="G78:H78" si="82">(G70/G90-1)*100</f>
        <v>120.62758452931162</v>
      </c>
      <c r="H78" s="5">
        <f t="shared" si="82"/>
        <v>42.281632051848582</v>
      </c>
      <c r="I78" s="5">
        <f t="shared" ref="I78:J78" si="83">(I70/I90-1)*100</f>
        <v>29.967256057629331</v>
      </c>
      <c r="J78" s="5">
        <f t="shared" si="83"/>
        <v>32.854027531688715</v>
      </c>
      <c r="K78" s="5">
        <f t="shared" ref="K78:L78" si="84">(K70/K90-1)*100</f>
        <v>28.039633936558172</v>
      </c>
      <c r="L78" s="5">
        <f t="shared" si="84"/>
        <v>21.09123146357188</v>
      </c>
      <c r="M78" s="5">
        <f t="shared" ref="M78" si="85">(M70/M90-1)*100</f>
        <v>29.642029358743251</v>
      </c>
      <c r="N78" s="5">
        <f>'DE_VIE Gruppe inkl. MLA und KSC'!P111</f>
        <v>68.877894000914239</v>
      </c>
    </row>
    <row r="79" spans="1:14" x14ac:dyDescent="0.3">
      <c r="A79" s="2" t="s">
        <v>10</v>
      </c>
      <c r="B79" s="5">
        <f t="shared" ref="B79:D79" si="86">(B71/B91-1)*100</f>
        <v>5.2447397598961665</v>
      </c>
      <c r="C79" s="5">
        <f t="shared" si="86"/>
        <v>-1.5327623275997682</v>
      </c>
      <c r="D79" s="5">
        <f t="shared" si="86"/>
        <v>2.1063945338792411</v>
      </c>
      <c r="E79" s="5">
        <f t="shared" ref="E79:F79" si="87">(E71/E91-1)*100</f>
        <v>0.59816374577694731</v>
      </c>
      <c r="F79" s="5">
        <f t="shared" si="87"/>
        <v>-3.9384248797604826</v>
      </c>
      <c r="G79" s="5">
        <f t="shared" ref="G79:H79" si="88">(G71/G91-1)*100</f>
        <v>-6.1132082970483559</v>
      </c>
      <c r="H79" s="5">
        <f t="shared" si="88"/>
        <v>-1.4314034720874003</v>
      </c>
      <c r="I79" s="5">
        <f t="shared" ref="I79:J79" si="89">(I71/I91-1)*100</f>
        <v>-2.9603945065709292</v>
      </c>
      <c r="J79" s="5">
        <f t="shared" si="89"/>
        <v>-0.62784949736947038</v>
      </c>
      <c r="K79" s="5">
        <f t="shared" ref="K79:L79" si="90">(K71/K91-1)*100</f>
        <v>-7.5573708308308447</v>
      </c>
      <c r="L79" s="5">
        <f t="shared" si="90"/>
        <v>-12.427536416989382</v>
      </c>
      <c r="M79" s="5">
        <f t="shared" ref="M79" si="91">(M71/M91-1)*100</f>
        <v>-16.197645106119264</v>
      </c>
      <c r="N79" s="5">
        <f>'DE_VIE Gruppe inkl. MLA und KSC'!P112</f>
        <v>-4.0804676527732342</v>
      </c>
    </row>
    <row r="80" spans="1:14" x14ac:dyDescent="0.3">
      <c r="A80" s="20" t="s">
        <v>28</v>
      </c>
      <c r="B80" s="5">
        <f t="shared" ref="B80:D80" si="92">(B72/B92-1)*100</f>
        <v>153.1353695434621</v>
      </c>
      <c r="C80" s="5">
        <f t="shared" si="92"/>
        <v>162.73665485451286</v>
      </c>
      <c r="D80" s="5">
        <f t="shared" si="92"/>
        <v>174.65586206144894</v>
      </c>
      <c r="E80" s="5">
        <f t="shared" ref="E80:I80" si="93">(E72/E92-1)*100</f>
        <v>168.19303250019897</v>
      </c>
      <c r="F80" s="5">
        <f t="shared" si="93"/>
        <v>169.28163453786377</v>
      </c>
      <c r="G80" s="5">
        <f t="shared" si="93"/>
        <v>112.88227037838681</v>
      </c>
      <c r="H80" s="5">
        <f t="shared" si="93"/>
        <v>46.126951333155141</v>
      </c>
      <c r="I80" s="5">
        <f t="shared" si="93"/>
        <v>32.28218580999274</v>
      </c>
      <c r="J80" s="5">
        <f t="shared" ref="J80:K80" si="94">(J72/J92-1)*100</f>
        <v>34.888091924128048</v>
      </c>
      <c r="K80" s="5">
        <f t="shared" si="94"/>
        <v>29.184426633847306</v>
      </c>
      <c r="L80" s="5">
        <f t="shared" ref="L80:M80" si="95">(L72/L92-1)*100</f>
        <v>19.316587748278025</v>
      </c>
      <c r="M80" s="5">
        <f t="shared" si="95"/>
        <v>26.448824673874903</v>
      </c>
      <c r="N80" s="5">
        <f>(SUM(B72:M72)/SUM(B92:M92)-1)*100</f>
        <v>65.978953461840732</v>
      </c>
    </row>
    <row r="81" spans="1:14" x14ac:dyDescent="0.3">
      <c r="A81" s="2" t="s">
        <v>30</v>
      </c>
      <c r="B81" s="5">
        <f t="shared" ref="B81:D81" si="96">B73-B93</f>
        <v>-1.9137516491932018</v>
      </c>
      <c r="C81" s="5">
        <f t="shared" si="96"/>
        <v>-5.4433725007003488</v>
      </c>
      <c r="D81" s="5">
        <f t="shared" si="96"/>
        <v>-6.7084598727889464</v>
      </c>
      <c r="E81" s="5">
        <f t="shared" ref="E81:I81" si="97">E73-E93</f>
        <v>-10.454776402697593</v>
      </c>
      <c r="F81" s="5">
        <f t="shared" si="97"/>
        <v>-12.247060207642487</v>
      </c>
      <c r="G81" s="5">
        <f t="shared" si="97"/>
        <v>-0.26215375250743733</v>
      </c>
      <c r="H81" s="5">
        <f t="shared" si="97"/>
        <v>1.9599279300769403</v>
      </c>
      <c r="I81" s="5">
        <f t="shared" si="97"/>
        <v>1.8462016356546478</v>
      </c>
      <c r="J81" s="5">
        <f t="shared" ref="J81:K81" si="98">J73-J93</f>
        <v>5.4540751286158802</v>
      </c>
      <c r="K81" s="5">
        <f t="shared" si="98"/>
        <v>5.2837014911334137</v>
      </c>
      <c r="L81" s="5">
        <f t="shared" ref="L81:M81" si="99">L73-L93</f>
        <v>1.7318590752872041</v>
      </c>
      <c r="M81" s="5">
        <f t="shared" si="99"/>
        <v>-3.1074725770857299</v>
      </c>
      <c r="N81" s="5">
        <f>N73-(SUM(B89:M89)/SUM(B87:M87)*100)</f>
        <v>0.29271539352977882</v>
      </c>
    </row>
    <row r="82" spans="1:14" x14ac:dyDescent="0.3">
      <c r="A82" s="11" t="s">
        <v>61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3">
      <c r="A86" s="30" t="s">
        <v>5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3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3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3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3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3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3">
      <c r="A93" s="2" t="s">
        <v>29</v>
      </c>
      <c r="B93" s="5">
        <f t="shared" ref="B93:M93" si="100">B89/B87*100</f>
        <v>23.886633551022467</v>
      </c>
      <c r="C93" s="5">
        <f t="shared" si="100"/>
        <v>22.095146927310971</v>
      </c>
      <c r="D93" s="5">
        <f t="shared" si="100"/>
        <v>26.475975829750926</v>
      </c>
      <c r="E93" s="5">
        <f t="shared" si="100"/>
        <v>33.292832008679916</v>
      </c>
      <c r="F93" s="5">
        <f t="shared" si="100"/>
        <v>35.977352710015573</v>
      </c>
      <c r="G93" s="5">
        <f t="shared" si="100"/>
        <v>25.984634136924949</v>
      </c>
      <c r="H93" s="5">
        <f t="shared" si="100"/>
        <v>24.902857251358643</v>
      </c>
      <c r="I93" s="5">
        <f t="shared" si="100"/>
        <v>25.89539891549963</v>
      </c>
      <c r="J93" s="5">
        <f t="shared" si="100"/>
        <v>22.002583610262075</v>
      </c>
      <c r="K93" s="5">
        <f t="shared" si="100"/>
        <v>21.614399089727332</v>
      </c>
      <c r="L93" s="5">
        <f t="shared" si="100"/>
        <v>20.979083636780686</v>
      </c>
      <c r="M93" s="5">
        <f t="shared" si="100"/>
        <v>22.329812652316292</v>
      </c>
      <c r="N93" s="5">
        <f>N89/N87*100</f>
        <v>24.175469123464531</v>
      </c>
    </row>
    <row r="94" spans="1:14" x14ac:dyDescent="0.3">
      <c r="A94" s="30" t="s">
        <v>27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6</v>
      </c>
      <c r="B95" s="5">
        <f t="shared" ref="B95:I100" si="101">(B87/B107-1)*100</f>
        <v>-90.52884571754997</v>
      </c>
      <c r="C95" s="5">
        <f t="shared" si="101"/>
        <v>-92.129414149765481</v>
      </c>
      <c r="D95" s="5">
        <f t="shared" si="101"/>
        <v>-73.327239397665167</v>
      </c>
      <c r="E95" s="5">
        <f t="shared" si="101"/>
        <v>2030.5177327422421</v>
      </c>
      <c r="F95" s="5">
        <f t="shared" si="101"/>
        <v>1877.6160776160775</v>
      </c>
      <c r="G95" s="5">
        <f t="shared" si="101"/>
        <v>425.06733080420497</v>
      </c>
      <c r="H95" s="5">
        <f t="shared" si="101"/>
        <v>155.84850009542484</v>
      </c>
      <c r="I95" s="5">
        <f t="shared" si="101"/>
        <v>122.90464275506569</v>
      </c>
      <c r="J95" s="5">
        <f t="shared" ref="J95:L95" si="102">(J87/J107-1)*100</f>
        <v>180.18201964616972</v>
      </c>
      <c r="K95" s="5">
        <f t="shared" si="102"/>
        <v>316.06079760491082</v>
      </c>
      <c r="L95" s="5">
        <f t="shared" si="102"/>
        <v>516.21842475775054</v>
      </c>
      <c r="M95" s="5">
        <f t="shared" ref="M95" si="103">(M87/M107-1)*100</f>
        <v>306.28380731538505</v>
      </c>
      <c r="N95" s="5">
        <f>'DE_VIE Gruppe inkl. MLA und KSC'!P141</f>
        <v>33.183227615526967</v>
      </c>
    </row>
    <row r="96" spans="1:14" x14ac:dyDescent="0.3">
      <c r="A96" s="2" t="s">
        <v>7</v>
      </c>
      <c r="B96" s="5">
        <f t="shared" si="101"/>
        <v>-91.085221459905441</v>
      </c>
      <c r="C96" s="5">
        <f t="shared" ref="C96:I96" si="104">(C88/C108-1)*100</f>
        <v>-92.516669965627486</v>
      </c>
      <c r="D96" s="5">
        <f t="shared" si="104"/>
        <v>-76.264549361975639</v>
      </c>
      <c r="E96" s="5">
        <f t="shared" si="104"/>
        <v>1348.6993394764741</v>
      </c>
      <c r="F96" s="5">
        <f t="shared" si="104"/>
        <v>1198.3462188316012</v>
      </c>
      <c r="G96" s="5">
        <f t="shared" si="104"/>
        <v>341.24269465737325</v>
      </c>
      <c r="H96" s="5">
        <f t="shared" si="104"/>
        <v>126.48323814458</v>
      </c>
      <c r="I96" s="5">
        <f t="shared" si="104"/>
        <v>97.899208434521356</v>
      </c>
      <c r="J96" s="5">
        <f t="shared" ref="J96:L96" si="105">(J88/J108-1)*100</f>
        <v>170.14948751549807</v>
      </c>
      <c r="K96" s="5">
        <f t="shared" si="105"/>
        <v>339.48976310429845</v>
      </c>
      <c r="L96" s="5">
        <f t="shared" si="105"/>
        <v>533.6698637051993</v>
      </c>
      <c r="M96" s="5">
        <f t="shared" ref="M96" si="106">(M88/M108-1)*100</f>
        <v>312.11949219292967</v>
      </c>
      <c r="N96" s="5">
        <f>'DE_VIE Gruppe inkl. MLA und KSC'!P142</f>
        <v>24.621805781345252</v>
      </c>
    </row>
    <row r="97" spans="1:14" x14ac:dyDescent="0.3">
      <c r="A97" s="2" t="s">
        <v>8</v>
      </c>
      <c r="B97" s="5">
        <f t="shared" si="101"/>
        <v>-88.898888623270949</v>
      </c>
      <c r="C97" s="5">
        <f t="shared" ref="C97:I97" si="107">(C89/C109-1)*100</f>
        <v>-90.87812716125778</v>
      </c>
      <c r="D97" s="5">
        <f t="shared" si="107"/>
        <v>-62.063603864605895</v>
      </c>
      <c r="E97" s="5">
        <f t="shared" si="107"/>
        <v>27554.320987654319</v>
      </c>
      <c r="F97" s="5">
        <f t="shared" si="107"/>
        <v>30352.542372881355</v>
      </c>
      <c r="G97" s="5">
        <f t="shared" si="107"/>
        <v>989.56984273820547</v>
      </c>
      <c r="H97" s="5">
        <f t="shared" si="107"/>
        <v>310.7122086520825</v>
      </c>
      <c r="I97" s="5">
        <f t="shared" si="107"/>
        <v>245.9541090023892</v>
      </c>
      <c r="J97" s="5">
        <f t="shared" ref="J97:L97" si="108">(J89/J109-1)*100</f>
        <v>223.04695509534551</v>
      </c>
      <c r="K97" s="5">
        <f t="shared" si="108"/>
        <v>253.50355553707323</v>
      </c>
      <c r="L97" s="5">
        <f t="shared" si="108"/>
        <v>476.52910469811883</v>
      </c>
      <c r="M97" s="5">
        <f t="shared" ref="M97" si="109">(M89/M109-1)*100</f>
        <v>299.87564122493393</v>
      </c>
      <c r="N97" s="5">
        <f>'DE_VIE Gruppe inkl. MLA und KSC'!P143</f>
        <v>67.935559759831122</v>
      </c>
    </row>
    <row r="98" spans="1:14" x14ac:dyDescent="0.3">
      <c r="A98" s="2" t="s">
        <v>9</v>
      </c>
      <c r="B98" s="5">
        <f t="shared" si="101"/>
        <v>-80.863279848259609</v>
      </c>
      <c r="C98" s="5">
        <f t="shared" ref="C98:I98" si="110">(C90/C110-1)*100</f>
        <v>-84.935845815214478</v>
      </c>
      <c r="D98" s="5">
        <f t="shared" si="110"/>
        <v>-62.983109075293441</v>
      </c>
      <c r="E98" s="5">
        <f t="shared" si="110"/>
        <v>421.77083333333331</v>
      </c>
      <c r="F98" s="5">
        <f t="shared" si="110"/>
        <v>444.1424554826616</v>
      </c>
      <c r="G98" s="5">
        <f t="shared" si="110"/>
        <v>235.18141051773341</v>
      </c>
      <c r="H98" s="5">
        <f t="shared" si="110"/>
        <v>77.536610878661079</v>
      </c>
      <c r="I98" s="5">
        <f t="shared" si="110"/>
        <v>45.511720983419089</v>
      </c>
      <c r="J98" s="5">
        <f t="shared" ref="J98:L98" si="111">(J90/J110-1)*100</f>
        <v>57.193358328869849</v>
      </c>
      <c r="K98" s="5">
        <f t="shared" si="111"/>
        <v>108.03034640709993</v>
      </c>
      <c r="L98" s="5">
        <f t="shared" si="111"/>
        <v>192.15917117965625</v>
      </c>
      <c r="M98" s="5">
        <f t="shared" ref="M98" si="112">(M90/M110-1)*100</f>
        <v>185.72479764532744</v>
      </c>
      <c r="N98" s="5">
        <f>'DE_VIE Gruppe inkl. MLA und KSC'!P144</f>
        <v>16.36107634543178</v>
      </c>
    </row>
    <row r="99" spans="1:14" x14ac:dyDescent="0.3">
      <c r="A99" s="2" t="s">
        <v>10</v>
      </c>
      <c r="B99" s="5">
        <f t="shared" si="101"/>
        <v>-3.0539144102296301</v>
      </c>
      <c r="C99" s="5">
        <f t="shared" ref="C99:I99" si="113">(C91/C111-1)*100</f>
        <v>-10.952954122483948</v>
      </c>
      <c r="D99" s="5">
        <f t="shared" si="113"/>
        <v>-2.694963955287244</v>
      </c>
      <c r="E99" s="5">
        <f t="shared" si="113"/>
        <v>49.96706485009237</v>
      </c>
      <c r="F99" s="5">
        <f t="shared" si="113"/>
        <v>40.33256449018976</v>
      </c>
      <c r="G99" s="5">
        <f t="shared" si="113"/>
        <v>48.057715536323499</v>
      </c>
      <c r="H99" s="5">
        <f t="shared" si="113"/>
        <v>36.881969390858529</v>
      </c>
      <c r="I99" s="5">
        <f t="shared" si="113"/>
        <v>26.172149307406411</v>
      </c>
      <c r="J99" s="5">
        <f t="shared" ref="J99:L99" si="114">(J91/J111-1)*100</f>
        <v>18.112314727483781</v>
      </c>
      <c r="K99" s="5">
        <f t="shared" si="114"/>
        <v>26.316779059454866</v>
      </c>
      <c r="L99" s="5">
        <f t="shared" si="114"/>
        <v>17.742821040330913</v>
      </c>
      <c r="M99" s="5">
        <f t="shared" ref="M99" si="115">(M91/M111-1)*100</f>
        <v>21.759771410693276</v>
      </c>
      <c r="N99" s="5">
        <f>'DE_VIE Gruppe inkl. MLA und KSC'!P145</f>
        <v>19.923695462485512</v>
      </c>
    </row>
    <row r="100" spans="1:14" x14ac:dyDescent="0.3">
      <c r="A100" s="20" t="s">
        <v>28</v>
      </c>
      <c r="B100" s="5">
        <f t="shared" si="101"/>
        <v>-78.629468478800561</v>
      </c>
      <c r="C100" s="5">
        <f t="shared" ref="C100:I100" si="116">(C92/C112-1)*100</f>
        <v>-81.219856877338202</v>
      </c>
      <c r="D100" s="5">
        <f t="shared" si="116"/>
        <v>-59.979324693905141</v>
      </c>
      <c r="E100" s="5">
        <f t="shared" si="116"/>
        <v>171.77073254026979</v>
      </c>
      <c r="F100" s="5">
        <f t="shared" si="116"/>
        <v>177.31977159172021</v>
      </c>
      <c r="G100" s="5">
        <f t="shared" si="116"/>
        <v>182.58582074357616</v>
      </c>
      <c r="H100" s="5">
        <f t="shared" si="116"/>
        <v>83.563233251451166</v>
      </c>
      <c r="I100" s="5">
        <f t="shared" si="116"/>
        <v>57.569945590101938</v>
      </c>
      <c r="J100" s="5">
        <f t="shared" ref="J100:L100" si="117">(J92/J112-1)*100</f>
        <v>72.589096541344603</v>
      </c>
      <c r="K100" s="5">
        <f t="shared" si="117"/>
        <v>125.96845621353646</v>
      </c>
      <c r="L100" s="5">
        <f t="shared" si="117"/>
        <v>181.97277996329763</v>
      </c>
      <c r="M100" s="5">
        <f t="shared" ref="M100" si="118">(M92/M112-1)*100</f>
        <v>175.71863560915014</v>
      </c>
      <c r="N100" s="5">
        <f>(SUM(B92:M92)/SUM(B112:M112)-1)*100</f>
        <v>18.698561895999212</v>
      </c>
    </row>
    <row r="101" spans="1:14" x14ac:dyDescent="0.3">
      <c r="A101" s="2" t="s">
        <v>30</v>
      </c>
      <c r="B101" s="5">
        <f t="shared" ref="B101:I101" si="119">B93-B113</f>
        <v>3.5072333294979003</v>
      </c>
      <c r="C101" s="5">
        <f t="shared" si="119"/>
        <v>3.0308874447236995</v>
      </c>
      <c r="D101" s="5">
        <f t="shared" si="119"/>
        <v>7.8609402185720576</v>
      </c>
      <c r="E101" s="5">
        <f t="shared" si="119"/>
        <v>30.72791750583001</v>
      </c>
      <c r="F101" s="5">
        <f t="shared" si="119"/>
        <v>33.640950373613236</v>
      </c>
      <c r="G101" s="5">
        <f t="shared" si="119"/>
        <v>13.462552529094303</v>
      </c>
      <c r="H101" s="5">
        <f t="shared" si="119"/>
        <v>9.389905501614555</v>
      </c>
      <c r="I101" s="5">
        <f t="shared" si="119"/>
        <v>9.210513567832038</v>
      </c>
      <c r="J101" s="5">
        <f t="shared" ref="J101:L101" si="120">J93-J113</f>
        <v>2.9195115796420801</v>
      </c>
      <c r="K101" s="5">
        <f t="shared" si="120"/>
        <v>-3.8249606682247794</v>
      </c>
      <c r="L101" s="5">
        <f t="shared" si="120"/>
        <v>-1.4442385618224094</v>
      </c>
      <c r="M101" s="5">
        <f t="shared" ref="M101" si="121">M93-M113</f>
        <v>-0.3578441232538303</v>
      </c>
      <c r="N101" s="5">
        <f>N93-(SUM(B109:M109)/SUM(B107:M107)*100)</f>
        <v>5.002835218011807</v>
      </c>
    </row>
    <row r="102" spans="1:14" x14ac:dyDescent="0.3">
      <c r="A102" s="11" t="s">
        <v>62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3">
      <c r="A106" s="30" t="s">
        <v>5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3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3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3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3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3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3">
      <c r="A113" s="2" t="s">
        <v>29</v>
      </c>
      <c r="B113" s="5">
        <f t="shared" ref="B113:M113" si="122">B109/B107*100</f>
        <v>20.379400221524566</v>
      </c>
      <c r="C113" s="5">
        <f t="shared" si="122"/>
        <v>19.064259482587271</v>
      </c>
      <c r="D113" s="5">
        <f t="shared" si="122"/>
        <v>18.615035611178868</v>
      </c>
      <c r="E113" s="5">
        <f t="shared" si="122"/>
        <v>2.5649145028499047</v>
      </c>
      <c r="F113" s="5">
        <f t="shared" si="122"/>
        <v>2.3364023364023363</v>
      </c>
      <c r="G113" s="5">
        <f t="shared" si="122"/>
        <v>12.522081607830646</v>
      </c>
      <c r="H113" s="5">
        <f t="shared" si="122"/>
        <v>15.512951749744088</v>
      </c>
      <c r="I113" s="5">
        <f t="shared" si="122"/>
        <v>16.684885347667592</v>
      </c>
      <c r="J113" s="5">
        <f t="shared" si="122"/>
        <v>19.083072030619995</v>
      </c>
      <c r="K113" s="5">
        <f t="shared" si="122"/>
        <v>25.439359757952111</v>
      </c>
      <c r="L113" s="5">
        <f t="shared" si="122"/>
        <v>22.423322198603096</v>
      </c>
      <c r="M113" s="5">
        <f t="shared" si="122"/>
        <v>22.687656775570122</v>
      </c>
      <c r="N113" s="5">
        <f>N109/N107*100</f>
        <v>19.172633905452724</v>
      </c>
    </row>
    <row r="114" spans="1:14" x14ac:dyDescent="0.3">
      <c r="A114" s="30" t="s">
        <v>27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3">
      <c r="A115" s="2" t="s">
        <v>6</v>
      </c>
      <c r="B115" s="5">
        <f t="shared" ref="B115:H120" si="123">(B107/B127-1)*100</f>
        <v>14.350685419321296</v>
      </c>
      <c r="C115" s="5">
        <f t="shared" si="123"/>
        <v>8.2510055331149736</v>
      </c>
      <c r="D115" s="5">
        <f t="shared" si="123"/>
        <v>-65.817184892407852</v>
      </c>
      <c r="E115" s="5">
        <f t="shared" si="123"/>
        <v>-99.53968101264347</v>
      </c>
      <c r="F115" s="5">
        <f t="shared" si="123"/>
        <v>-99.297849512071096</v>
      </c>
      <c r="G115" s="5">
        <f t="shared" si="123"/>
        <v>-95.373055831918023</v>
      </c>
      <c r="H115" s="5">
        <f t="shared" si="123"/>
        <v>-81.768520275827157</v>
      </c>
      <c r="I115" s="5">
        <f t="shared" ref="I115:M115" si="124">(I107/I127-1)*100</f>
        <v>-74.683880140398983</v>
      </c>
      <c r="J115" s="5">
        <f t="shared" si="124"/>
        <v>-81.11624495241</v>
      </c>
      <c r="K115" s="5">
        <f t="shared" si="124"/>
        <v>-86.724036773140426</v>
      </c>
      <c r="L115" s="5">
        <f t="shared" si="124"/>
        <v>-92.425794828387993</v>
      </c>
      <c r="M115" s="5">
        <f t="shared" si="124"/>
        <v>-90.804544116800528</v>
      </c>
      <c r="N115" s="5">
        <f>'DE_VIE Gruppe inkl. MLA und KSC'!P170</f>
        <v>-75.324075034736225</v>
      </c>
    </row>
    <row r="116" spans="1:14" x14ac:dyDescent="0.3">
      <c r="A116" s="2" t="s">
        <v>7</v>
      </c>
      <c r="B116" s="5">
        <f t="shared" si="123"/>
        <v>14.882327309690368</v>
      </c>
      <c r="C116" s="5">
        <f t="shared" ref="C116:H116" si="125">(C108/C128-1)*100</f>
        <v>8.3407305409179067</v>
      </c>
      <c r="D116" s="5">
        <f t="shared" si="125"/>
        <v>-64.144516780139838</v>
      </c>
      <c r="E116" s="5">
        <f t="shared" si="125"/>
        <v>-99.414491560666704</v>
      </c>
      <c r="F116" s="5">
        <f t="shared" si="125"/>
        <v>-99.119677998034817</v>
      </c>
      <c r="G116" s="5">
        <f t="shared" si="125"/>
        <v>-94.69910224112806</v>
      </c>
      <c r="H116" s="5">
        <f t="shared" si="125"/>
        <v>-79.357137036810684</v>
      </c>
      <c r="I116" s="5">
        <f t="shared" ref="I116:M116" si="126">(I108/I128-1)*100</f>
        <v>-71.951163823174994</v>
      </c>
      <c r="J116" s="5">
        <f t="shared" si="126"/>
        <v>-79.819063350088371</v>
      </c>
      <c r="K116" s="5">
        <f t="shared" si="126"/>
        <v>-86.722439347920769</v>
      </c>
      <c r="L116" s="5">
        <f t="shared" si="126"/>
        <v>-92.555258429222349</v>
      </c>
      <c r="M116" s="5">
        <f t="shared" si="126"/>
        <v>-91.379812173524073</v>
      </c>
      <c r="N116" s="5">
        <f>'DE_VIE Gruppe inkl. MLA und KSC'!P171</f>
        <v>-74.098205406090017</v>
      </c>
    </row>
    <row r="117" spans="1:14" x14ac:dyDescent="0.3">
      <c r="A117" s="2" t="s">
        <v>8</v>
      </c>
      <c r="B117" s="5">
        <f t="shared" si="123"/>
        <v>13.307025557137099</v>
      </c>
      <c r="C117" s="5">
        <f t="shared" ref="C117:H117" si="127">(C109/C129-1)*100</f>
        <v>9.7930963609166746</v>
      </c>
      <c r="D117" s="5">
        <f t="shared" si="127"/>
        <v>-70.61754427068081</v>
      </c>
      <c r="E117" s="5">
        <f t="shared" si="127"/>
        <v>-99.948099380075931</v>
      </c>
      <c r="F117" s="5">
        <f t="shared" si="127"/>
        <v>-99.925469996936684</v>
      </c>
      <c r="G117" s="5">
        <f t="shared" si="127"/>
        <v>-97.493928979199154</v>
      </c>
      <c r="H117" s="5">
        <f t="shared" si="127"/>
        <v>-88.677668368587405</v>
      </c>
      <c r="I117" s="5">
        <f t="shared" ref="I117:M117" si="128">(I109/I129-1)*100</f>
        <v>-82.857474047551577</v>
      </c>
      <c r="J117" s="5">
        <f t="shared" si="128"/>
        <v>-85.164731844100686</v>
      </c>
      <c r="K117" s="5">
        <f t="shared" si="128"/>
        <v>-86.886399144919281</v>
      </c>
      <c r="L117" s="5">
        <f t="shared" si="128"/>
        <v>-92.23735215187358</v>
      </c>
      <c r="M117" s="5">
        <f t="shared" si="128"/>
        <v>-88.739716436198151</v>
      </c>
      <c r="N117" s="5">
        <f>'DE_VIE Gruppe inkl. MLA und KSC'!P172</f>
        <v>-79.16586461162548</v>
      </c>
    </row>
    <row r="118" spans="1:14" x14ac:dyDescent="0.3">
      <c r="A118" s="2" t="s">
        <v>9</v>
      </c>
      <c r="B118" s="5">
        <f t="shared" si="123"/>
        <v>7.3523746629244435</v>
      </c>
      <c r="C118" s="5">
        <f t="shared" ref="C118:H118" si="129">(C110/C130-1)*100</f>
        <v>7.9012917801077442</v>
      </c>
      <c r="D118" s="5">
        <f t="shared" si="129"/>
        <v>-49.882825577502508</v>
      </c>
      <c r="E118" s="5">
        <f t="shared" si="129"/>
        <v>-95.797215655371687</v>
      </c>
      <c r="F118" s="5">
        <f t="shared" si="129"/>
        <v>-95.6229232473233</v>
      </c>
      <c r="G118" s="5">
        <f t="shared" si="129"/>
        <v>-89.914066033469027</v>
      </c>
      <c r="H118" s="5">
        <f t="shared" si="129"/>
        <v>-69.613413325916795</v>
      </c>
      <c r="I118" s="5">
        <f t="shared" ref="I118:M118" si="130">(I110/I130-1)*100</f>
        <v>-57.507288629737609</v>
      </c>
      <c r="J118" s="5">
        <f t="shared" si="130"/>
        <v>-61.474970079650035</v>
      </c>
      <c r="K118" s="5">
        <f t="shared" si="130"/>
        <v>-70.34427134185168</v>
      </c>
      <c r="L118" s="5">
        <f t="shared" si="130"/>
        <v>-79.383495145631073</v>
      </c>
      <c r="M118" s="5">
        <f t="shared" si="130"/>
        <v>-80.271944256266337</v>
      </c>
      <c r="N118" s="5">
        <f>'DE_VIE Gruppe inkl. MLA und KSC'!P173</f>
        <v>-64.063237906762311</v>
      </c>
    </row>
    <row r="119" spans="1:14" x14ac:dyDescent="0.3">
      <c r="A119" s="2" t="s">
        <v>10</v>
      </c>
      <c r="B119" s="5">
        <f t="shared" si="123"/>
        <v>-4.0949089009426505</v>
      </c>
      <c r="C119" s="5">
        <f t="shared" ref="C119:H119" si="131">(C111/C131-1)*100</f>
        <v>2.9925259007467675</v>
      </c>
      <c r="D119" s="5">
        <f t="shared" si="131"/>
        <v>-12.11635725311192</v>
      </c>
      <c r="E119" s="5">
        <f t="shared" si="131"/>
        <v>-38.226184442585186</v>
      </c>
      <c r="F119" s="5">
        <f t="shared" si="131"/>
        <v>-34.302408603067171</v>
      </c>
      <c r="G119" s="5">
        <f t="shared" si="131"/>
        <v>-34.875186793212563</v>
      </c>
      <c r="H119" s="5">
        <f t="shared" si="131"/>
        <v>-32.128279383698697</v>
      </c>
      <c r="I119" s="5">
        <f t="shared" ref="I119:M120" si="132">(I111/I131-1)*100</f>
        <v>-31.924508810060892</v>
      </c>
      <c r="J119" s="5">
        <f t="shared" si="132"/>
        <v>-27.137368581308962</v>
      </c>
      <c r="K119" s="5">
        <f t="shared" si="132"/>
        <v>-26.680715938379397</v>
      </c>
      <c r="L119" s="5">
        <f t="shared" si="132"/>
        <v>-21.803286439266188</v>
      </c>
      <c r="M119" s="5">
        <f t="shared" si="132"/>
        <v>-13.48544226881565</v>
      </c>
      <c r="N119" s="5">
        <f>'DE_VIE Gruppe inkl. MLA und KSC'!P174</f>
        <v>-23.226443211322724</v>
      </c>
    </row>
    <row r="120" spans="1:14" x14ac:dyDescent="0.3">
      <c r="A120" s="20" t="s">
        <v>28</v>
      </c>
      <c r="B120" s="5">
        <f t="shared" si="123"/>
        <v>7.3226418690555128</v>
      </c>
      <c r="C120" s="5">
        <f t="shared" ref="C120:H120" si="133">(C112/C132-1)*100</f>
        <v>7.2094236298541947</v>
      </c>
      <c r="D120" s="5">
        <f t="shared" si="133"/>
        <v>-46.591855490339739</v>
      </c>
      <c r="E120" s="5">
        <f t="shared" si="133"/>
        <v>-90.686176799891427</v>
      </c>
      <c r="F120" s="5">
        <f t="shared" si="133"/>
        <v>-90.36380022394242</v>
      </c>
      <c r="G120" s="5">
        <f t="shared" si="133"/>
        <v>-87.428882088371012</v>
      </c>
      <c r="H120" s="5">
        <f t="shared" si="133"/>
        <v>-70.570754850435762</v>
      </c>
      <c r="I120" s="5">
        <f t="shared" ref="I120:J120" si="134">(I112/I132-1)*100</f>
        <v>-60.882496343247198</v>
      </c>
      <c r="J120" s="5">
        <f t="shared" si="134"/>
        <v>-64.98877586309213</v>
      </c>
      <c r="K120" s="5">
        <f t="shared" si="132"/>
        <v>-72.56677989714926</v>
      </c>
      <c r="L120" s="5">
        <f t="shared" si="132"/>
        <v>-77.86024067675443</v>
      </c>
      <c r="M120" s="5">
        <f t="shared" si="132"/>
        <v>-78.622723534249801</v>
      </c>
      <c r="N120" s="5">
        <f>(SUM(B112:M112)/SUM(B132:M132)-1)*100</f>
        <v>-63.342199445419077</v>
      </c>
    </row>
    <row r="121" spans="1:14" x14ac:dyDescent="0.3">
      <c r="A121" s="2" t="s">
        <v>30</v>
      </c>
      <c r="B121" s="5">
        <f t="shared" ref="B121:H121" si="135">B113-B133</f>
        <v>-0.18771264996156134</v>
      </c>
      <c r="C121" s="5">
        <f t="shared" si="135"/>
        <v>0.26776564885544474</v>
      </c>
      <c r="D121" s="5">
        <f t="shared" si="135"/>
        <v>-3.0412318696643474</v>
      </c>
      <c r="E121" s="5">
        <f t="shared" si="135"/>
        <v>-20.183924496284263</v>
      </c>
      <c r="F121" s="5">
        <f t="shared" si="135"/>
        <v>-19.674948436112654</v>
      </c>
      <c r="G121" s="5">
        <f t="shared" si="135"/>
        <v>-10.597363925314426</v>
      </c>
      <c r="H121" s="5">
        <f t="shared" si="135"/>
        <v>-9.4663612128674135</v>
      </c>
      <c r="I121" s="5">
        <f t="shared" ref="I121:M121" si="136">I113-I133</f>
        <v>-7.9553898648032906</v>
      </c>
      <c r="J121" s="5">
        <f t="shared" si="136"/>
        <v>-5.2076960225644662</v>
      </c>
      <c r="K121" s="5">
        <f t="shared" si="136"/>
        <v>-0.31497029934660148</v>
      </c>
      <c r="L121" s="5">
        <f t="shared" si="136"/>
        <v>0.54433885629243051</v>
      </c>
      <c r="M121" s="5">
        <f t="shared" si="136"/>
        <v>4.16029502745371</v>
      </c>
      <c r="N121" s="5">
        <f>N113-(SUM(B129:L129)/SUM(B127:L127)*100)</f>
        <v>-3.888654174282987</v>
      </c>
    </row>
    <row r="122" spans="1:14" x14ac:dyDescent="0.3">
      <c r="A122" s="11" t="s">
        <v>25</v>
      </c>
    </row>
    <row r="124" spans="1:14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3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3">
      <c r="A126" s="30" t="s">
        <v>5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x14ac:dyDescent="0.3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3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29</v>
      </c>
      <c r="B133" s="5">
        <f>B129/B127*100</f>
        <v>20.567112871486128</v>
      </c>
      <c r="C133" s="5">
        <f t="shared" ref="C133:N133" si="137">C129/C127*100</f>
        <v>18.796493833731827</v>
      </c>
      <c r="D133" s="5">
        <f t="shared" si="137"/>
        <v>21.656267480843216</v>
      </c>
      <c r="E133" s="5">
        <f t="shared" si="137"/>
        <v>22.748838999134168</v>
      </c>
      <c r="F133" s="5">
        <f t="shared" si="137"/>
        <v>22.011350772514991</v>
      </c>
      <c r="G133" s="5">
        <f t="shared" si="137"/>
        <v>23.119445533145072</v>
      </c>
      <c r="H133" s="5">
        <f t="shared" si="137"/>
        <v>24.979312962611502</v>
      </c>
      <c r="I133" s="5">
        <f t="shared" si="137"/>
        <v>24.640275212470883</v>
      </c>
      <c r="J133" s="5">
        <f t="shared" si="137"/>
        <v>24.290768053184461</v>
      </c>
      <c r="K133" s="5">
        <f t="shared" si="137"/>
        <v>25.754330057298713</v>
      </c>
      <c r="L133" s="5">
        <f t="shared" si="137"/>
        <v>21.878983342310665</v>
      </c>
      <c r="M133" s="5">
        <f t="shared" si="137"/>
        <v>18.527361748116412</v>
      </c>
      <c r="N133" s="5">
        <f t="shared" si="137"/>
        <v>22.708044601717209</v>
      </c>
    </row>
    <row r="134" spans="1:14" x14ac:dyDescent="0.3">
      <c r="A134" s="30" t="s">
        <v>27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6</v>
      </c>
      <c r="B135" s="5">
        <f t="shared" ref="B135:B140" si="138">(B127/B147-1)*100</f>
        <v>24.369753036522489</v>
      </c>
      <c r="C135" s="5">
        <f t="shared" ref="C135:M135" si="139">(C127/C147-1)*100</f>
        <v>25.633530893225974</v>
      </c>
      <c r="D135" s="5">
        <f t="shared" si="139"/>
        <v>23.923062655028993</v>
      </c>
      <c r="E135" s="5">
        <f t="shared" si="139"/>
        <v>26.590532917789943</v>
      </c>
      <c r="F135" s="5">
        <f t="shared" si="139"/>
        <v>24.374423444196314</v>
      </c>
      <c r="G135" s="5">
        <f t="shared" si="139"/>
        <v>19.659733303831374</v>
      </c>
      <c r="H135" s="5">
        <f t="shared" si="139"/>
        <v>15.783536719356594</v>
      </c>
      <c r="I135" s="5">
        <f t="shared" si="139"/>
        <v>13.216821232456621</v>
      </c>
      <c r="J135" s="5">
        <f t="shared" si="139"/>
        <v>10.424167575305777</v>
      </c>
      <c r="K135" s="5">
        <f t="shared" si="139"/>
        <v>10.220587694628524</v>
      </c>
      <c r="L135" s="5">
        <f t="shared" si="139"/>
        <v>9.0552197378706687</v>
      </c>
      <c r="M135" s="5">
        <f t="shared" si="139"/>
        <v>11.600874226557867</v>
      </c>
      <c r="N135" s="5">
        <f>'DE_VIE Gruppe inkl. MLA und KSC'!P199</f>
        <v>17.105622116297738</v>
      </c>
    </row>
    <row r="136" spans="1:14" x14ac:dyDescent="0.3">
      <c r="A136" s="2" t="s">
        <v>7</v>
      </c>
      <c r="B136" s="5">
        <f t="shared" si="138"/>
        <v>30.583063563486835</v>
      </c>
      <c r="C136" s="5">
        <f t="shared" ref="C136:M136" si="140">(C128/C148-1)*100</f>
        <v>30.59962975648034</v>
      </c>
      <c r="D136" s="5">
        <f t="shared" si="140"/>
        <v>27.544573172303167</v>
      </c>
      <c r="E136" s="5">
        <f t="shared" si="140"/>
        <v>32.236611985286402</v>
      </c>
      <c r="F136" s="5">
        <f t="shared" si="140"/>
        <v>29.495621843040066</v>
      </c>
      <c r="G136" s="5">
        <f t="shared" si="140"/>
        <v>25.40505351829627</v>
      </c>
      <c r="H136" s="5">
        <f t="shared" si="140"/>
        <v>19.030989444544065</v>
      </c>
      <c r="I136" s="5">
        <f t="shared" si="140"/>
        <v>17.806954099595341</v>
      </c>
      <c r="J136" s="5">
        <f t="shared" si="140"/>
        <v>11.981656883205716</v>
      </c>
      <c r="K136" s="5">
        <f t="shared" si="140"/>
        <v>9.8809568492036703</v>
      </c>
      <c r="L136" s="5">
        <f t="shared" si="140"/>
        <v>7.7836061210141416</v>
      </c>
      <c r="M136" s="5">
        <f t="shared" si="140"/>
        <v>10.54310753981833</v>
      </c>
      <c r="N136" s="5">
        <f>'DE_VIE Gruppe inkl. MLA und KSC'!P200</f>
        <v>20.010431563627627</v>
      </c>
    </row>
    <row r="137" spans="1:14" x14ac:dyDescent="0.3">
      <c r="A137" s="2" t="s">
        <v>8</v>
      </c>
      <c r="B137" s="5">
        <f t="shared" si="138"/>
        <v>6.1562315000140977</v>
      </c>
      <c r="C137" s="5">
        <f t="shared" ref="C137:M137" si="141">(C129/C149-1)*100</f>
        <v>8.6415005396285771</v>
      </c>
      <c r="D137" s="5">
        <f t="shared" si="141"/>
        <v>10.416235513245041</v>
      </c>
      <c r="E137" s="5">
        <f t="shared" si="141"/>
        <v>8.2347678640160673</v>
      </c>
      <c r="F137" s="5">
        <f t="shared" si="141"/>
        <v>6.5852763668555081</v>
      </c>
      <c r="G137" s="5">
        <f t="shared" si="141"/>
        <v>3.0612366798872248</v>
      </c>
      <c r="H137" s="5">
        <f t="shared" si="141"/>
        <v>6.6609038601799009</v>
      </c>
      <c r="I137" s="5">
        <f t="shared" si="141"/>
        <v>1.3539621538075863</v>
      </c>
      <c r="J137" s="5">
        <f t="shared" si="141"/>
        <v>6.009029080675421</v>
      </c>
      <c r="K137" s="5">
        <f t="shared" si="141"/>
        <v>11.368246526090765</v>
      </c>
      <c r="L137" s="5">
        <f t="shared" si="141"/>
        <v>14.318553285960256</v>
      </c>
      <c r="M137" s="5">
        <f t="shared" si="141"/>
        <v>16.425514571020994</v>
      </c>
      <c r="N137" s="5">
        <f>'DE_VIE Gruppe inkl. MLA und KSC'!P201</f>
        <v>7.6439746680041276</v>
      </c>
    </row>
    <row r="138" spans="1:14" x14ac:dyDescent="0.3">
      <c r="A138" s="2" t="s">
        <v>9</v>
      </c>
      <c r="B138" s="5">
        <f t="shared" si="138"/>
        <v>15.312856961543343</v>
      </c>
      <c r="C138" s="5">
        <f t="shared" ref="C138:M138" si="142">(C130/C150-1)*100</f>
        <v>15.999193656766565</v>
      </c>
      <c r="D138" s="5">
        <f t="shared" si="142"/>
        <v>15.954968944099379</v>
      </c>
      <c r="E138" s="5">
        <f t="shared" si="142"/>
        <v>16.749297214413495</v>
      </c>
      <c r="F138" s="5">
        <f t="shared" si="142"/>
        <v>15.805225653206655</v>
      </c>
      <c r="G138" s="5">
        <f t="shared" si="142"/>
        <v>12.8689437534806</v>
      </c>
      <c r="H138" s="5">
        <f t="shared" si="142"/>
        <v>12.341546152472782</v>
      </c>
      <c r="I138" s="5">
        <f t="shared" si="142"/>
        <v>8.673267326732681</v>
      </c>
      <c r="J138" s="5">
        <f t="shared" si="142"/>
        <v>8.0390583199571921</v>
      </c>
      <c r="K138" s="5">
        <f t="shared" si="142"/>
        <v>3.8485275965438159</v>
      </c>
      <c r="L138" s="5">
        <f t="shared" si="142"/>
        <v>1.6982622432859307</v>
      </c>
      <c r="M138" s="5">
        <f t="shared" si="142"/>
        <v>5.0582075135986893</v>
      </c>
      <c r="N138" s="5">
        <f>'DE_VIE Gruppe inkl. MLA und KSC'!P202</f>
        <v>10.704386649184251</v>
      </c>
    </row>
    <row r="139" spans="1:14" x14ac:dyDescent="0.3">
      <c r="A139" s="2" t="s">
        <v>10</v>
      </c>
      <c r="B139" s="5">
        <f t="shared" si="138"/>
        <v>-2.8433230066930326</v>
      </c>
      <c r="C139" s="5">
        <f t="shared" ref="C139:M139" si="143">(C131/C151-1)*100</f>
        <v>-1.6932809354372247</v>
      </c>
      <c r="D139" s="5">
        <f t="shared" si="143"/>
        <v>-1.9255208001491386</v>
      </c>
      <c r="E139" s="5">
        <f t="shared" si="143"/>
        <v>-6.7176397305839908</v>
      </c>
      <c r="F139" s="5">
        <f t="shared" si="143"/>
        <v>-1.4900055564651793</v>
      </c>
      <c r="G139" s="5">
        <f t="shared" si="143"/>
        <v>-12.744547381627559</v>
      </c>
      <c r="H139" s="5">
        <f t="shared" si="143"/>
        <v>-8.4158039637499904</v>
      </c>
      <c r="I139" s="5">
        <f t="shared" si="143"/>
        <v>-3.6603026309772524</v>
      </c>
      <c r="J139" s="5">
        <f t="shared" si="143"/>
        <v>-2.9684489660824043</v>
      </c>
      <c r="K139" s="5">
        <f t="shared" si="143"/>
        <v>-2.7884937741387783</v>
      </c>
      <c r="L139" s="5">
        <f t="shared" si="143"/>
        <v>1.2082303271461203</v>
      </c>
      <c r="M139" s="5">
        <f t="shared" si="143"/>
        <v>-3.1967245127298316</v>
      </c>
      <c r="N139" s="5">
        <f>'DE_VIE Gruppe inkl. MLA und KSC'!P203</f>
        <v>-3.9</v>
      </c>
    </row>
    <row r="140" spans="1:14" x14ac:dyDescent="0.3">
      <c r="A140" s="20" t="s">
        <v>28</v>
      </c>
      <c r="B140" s="5">
        <f t="shared" si="138"/>
        <v>19.476241640874314</v>
      </c>
      <c r="C140" s="5">
        <f t="shared" ref="C140:M140" si="144">(C132/C152-1)*100</f>
        <v>19.15590848816473</v>
      </c>
      <c r="D140" s="5">
        <f t="shared" si="144"/>
        <v>18.495243721325693</v>
      </c>
      <c r="E140" s="5">
        <f t="shared" si="144"/>
        <v>21.241975416558478</v>
      </c>
      <c r="F140" s="5">
        <f t="shared" si="144"/>
        <v>19.413349115856615</v>
      </c>
      <c r="G140" s="5">
        <f t="shared" si="144"/>
        <v>14.922243701898697</v>
      </c>
      <c r="H140" s="5">
        <f t="shared" si="144"/>
        <v>15.096320550480137</v>
      </c>
      <c r="I140" s="5">
        <f t="shared" si="144"/>
        <v>10.804237284398166</v>
      </c>
      <c r="J140" s="5">
        <f t="shared" si="144"/>
        <v>9.9266674164885771</v>
      </c>
      <c r="K140" s="5">
        <f t="shared" si="144"/>
        <v>7.3050248880731861</v>
      </c>
      <c r="L140" s="5">
        <f t="shared" si="144"/>
        <v>4.6190435827503817</v>
      </c>
      <c r="M140" s="5">
        <f t="shared" si="144"/>
        <v>7.1896807734886048</v>
      </c>
      <c r="N140" s="5">
        <f t="shared" ref="N140" si="145">(N132/N152-1)*100</f>
        <v>13.594773070973254</v>
      </c>
    </row>
    <row r="141" spans="1:14" x14ac:dyDescent="0.3">
      <c r="A141" s="2" t="s">
        <v>30</v>
      </c>
      <c r="B141" s="5">
        <f>B133-B153</f>
        <v>-3.5287570775208081</v>
      </c>
      <c r="C141" s="5">
        <f t="shared" ref="C141:M141" si="146">C133-C153</f>
        <v>-2.9398580853315366</v>
      </c>
      <c r="D141" s="5">
        <f t="shared" si="146"/>
        <v>-2.6491345230194767</v>
      </c>
      <c r="E141" s="5">
        <f t="shared" si="146"/>
        <v>-3.8580241095806151</v>
      </c>
      <c r="F141" s="5">
        <f t="shared" si="146"/>
        <v>-3.6737077541131349</v>
      </c>
      <c r="G141" s="5">
        <f t="shared" si="146"/>
        <v>-3.7234953799487869</v>
      </c>
      <c r="H141" s="5">
        <f t="shared" si="146"/>
        <v>-2.1364632492810891</v>
      </c>
      <c r="I141" s="5">
        <f t="shared" si="146"/>
        <v>-2.8839929519587102</v>
      </c>
      <c r="J141" s="5">
        <f t="shared" si="146"/>
        <v>-1.0116789675918518</v>
      </c>
      <c r="K141" s="5">
        <f t="shared" si="146"/>
        <v>0.26540046432110742</v>
      </c>
      <c r="L141" s="5">
        <f t="shared" si="146"/>
        <v>1.0073289392984286</v>
      </c>
      <c r="M141" s="5">
        <f t="shared" si="146"/>
        <v>0.76776862267503532</v>
      </c>
      <c r="N141" s="5">
        <f t="shared" ref="N141" si="147">N133-N153</f>
        <v>-1.9959827098937311</v>
      </c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3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3">
      <c r="A146" s="30" t="s">
        <v>5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x14ac:dyDescent="0.3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29</v>
      </c>
      <c r="B153" s="5">
        <f>B149/B147*100</f>
        <v>24.095869949006936</v>
      </c>
      <c r="C153" s="5">
        <f t="shared" ref="C153:N153" si="148">C149/C147*100</f>
        <v>21.736351919063363</v>
      </c>
      <c r="D153" s="5">
        <f t="shared" si="148"/>
        <v>24.305402003862692</v>
      </c>
      <c r="E153" s="5">
        <f t="shared" si="148"/>
        <v>26.606863108714784</v>
      </c>
      <c r="F153" s="5">
        <f t="shared" si="148"/>
        <v>25.685058526628126</v>
      </c>
      <c r="G153" s="5">
        <f t="shared" si="148"/>
        <v>26.842940913093859</v>
      </c>
      <c r="H153" s="5">
        <f t="shared" si="148"/>
        <v>27.115776211892591</v>
      </c>
      <c r="I153" s="5">
        <f t="shared" si="148"/>
        <v>27.524268164429593</v>
      </c>
      <c r="J153" s="5">
        <f t="shared" si="148"/>
        <v>25.302447020776313</v>
      </c>
      <c r="K153" s="5">
        <f t="shared" si="148"/>
        <v>25.488929592977605</v>
      </c>
      <c r="L153" s="5">
        <f t="shared" si="148"/>
        <v>20.871654403012236</v>
      </c>
      <c r="M153" s="5">
        <f t="shared" si="148"/>
        <v>17.759593125441377</v>
      </c>
      <c r="N153" s="5">
        <f t="shared" si="148"/>
        <v>24.70402731161094</v>
      </c>
    </row>
    <row r="154" spans="1:14" x14ac:dyDescent="0.3">
      <c r="A154" s="30" t="s">
        <v>27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x14ac:dyDescent="0.3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3">
      <c r="B180">
        <f>1000</f>
        <v>1000</v>
      </c>
    </row>
  </sheetData>
  <mergeCells count="24"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  <mergeCell ref="A46:N46"/>
    <mergeCell ref="A154:N154"/>
    <mergeCell ref="B104:N104"/>
    <mergeCell ref="A106:N106"/>
    <mergeCell ref="A114:N114"/>
    <mergeCell ref="B124:N124"/>
    <mergeCell ref="A126:N126"/>
    <mergeCell ref="A134:N13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topLeftCell="E7" zoomScale="80" zoomScaleNormal="80" workbookViewId="0">
      <selection activeCell="P29" sqref="P29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3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3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3">
      <c r="A7" s="30" t="s">
        <v>31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 x14ac:dyDescent="0.3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>
        <f>'DE_VIE Gruppe inkl. MLA und KSC'!F9</f>
        <v>2900976</v>
      </c>
      <c r="G8" s="3">
        <f>'DE_VIE Gruppe inkl. MLA und KSC'!G9</f>
        <v>3008513</v>
      </c>
      <c r="H8" s="3"/>
      <c r="I8" s="3"/>
      <c r="J8" s="3"/>
      <c r="K8" s="3"/>
      <c r="L8" s="3"/>
      <c r="M8" s="3"/>
      <c r="N8" s="5">
        <f>'DE_VIE Gruppe inkl. MLA und KSC'!N9</f>
        <v>-0.40836202008111</v>
      </c>
      <c r="O8" s="3">
        <f>'DE_VIE Gruppe inkl. MLA und KSC'!O9</f>
        <v>14736470</v>
      </c>
      <c r="P8" s="5">
        <f>'DE_VIE Gruppe inkl. MLA und KSC'!P9</f>
        <v>2.4338311137148239</v>
      </c>
      <c r="Q8" s="15"/>
      <c r="R8" s="15"/>
    </row>
    <row r="9" spans="1:18" x14ac:dyDescent="0.3">
      <c r="A9" s="2" t="s">
        <v>45</v>
      </c>
      <c r="B9" s="3">
        <f>'DE_VIE Gruppe inkl. MLA und KSC'!B10</f>
        <v>1542649</v>
      </c>
      <c r="C9" s="3">
        <f>'DE_VIE Gruppe inkl. MLA und KSC'!C10</f>
        <v>1567668</v>
      </c>
      <c r="D9" s="3">
        <f>'DE_VIE Gruppe inkl. MLA und KSC'!D10</f>
        <v>1772133</v>
      </c>
      <c r="E9" s="3">
        <f>'DE_VIE Gruppe inkl. MLA und KSC'!E10</f>
        <v>2167834</v>
      </c>
      <c r="F9" s="3">
        <f>'DE_VIE Gruppe inkl. MLA und KSC'!F10</f>
        <v>2272439</v>
      </c>
      <c r="G9" s="3">
        <f>'DE_VIE Gruppe inkl. MLA und KSC'!G10</f>
        <v>2363752</v>
      </c>
      <c r="H9" s="3"/>
      <c r="I9" s="3"/>
      <c r="J9" s="3"/>
      <c r="K9" s="3"/>
      <c r="L9" s="3"/>
      <c r="M9" s="3"/>
      <c r="N9" s="5">
        <f>'DE_VIE Gruppe inkl. MLA und KSC'!N10</f>
        <v>1.0862783217746141</v>
      </c>
      <c r="O9" s="3">
        <f>'DE_VIE Gruppe inkl. MLA und KSC'!O10</f>
        <v>11686475</v>
      </c>
      <c r="P9" s="5">
        <f>'DE_VIE Gruppe inkl. MLA und KSC'!P10</f>
        <v>3.5429456726416397</v>
      </c>
      <c r="Q9" s="15"/>
      <c r="R9" s="15"/>
    </row>
    <row r="10" spans="1:18" x14ac:dyDescent="0.3">
      <c r="A10" s="2" t="s">
        <v>46</v>
      </c>
      <c r="B10" s="3">
        <f>'DE_VIE Gruppe inkl. MLA und KSC'!B11</f>
        <v>340378</v>
      </c>
      <c r="C10" s="3">
        <f>'DE_VIE Gruppe inkl. MLA und KSC'!C11</f>
        <v>326190</v>
      </c>
      <c r="D10" s="3">
        <f>'DE_VIE Gruppe inkl. MLA und KSC'!D11</f>
        <v>449158</v>
      </c>
      <c r="E10" s="3">
        <f>'DE_VIE Gruppe inkl. MLA und KSC'!E11</f>
        <v>620500</v>
      </c>
      <c r="F10" s="3">
        <f>'DE_VIE Gruppe inkl. MLA und KSC'!F11</f>
        <v>576194</v>
      </c>
      <c r="G10" s="3">
        <f>'DE_VIE Gruppe inkl. MLA und KSC'!G11</f>
        <v>612698</v>
      </c>
      <c r="H10" s="3"/>
      <c r="I10" s="3"/>
      <c r="J10" s="3"/>
      <c r="K10" s="3"/>
      <c r="L10" s="3"/>
      <c r="M10" s="3"/>
      <c r="N10" s="5">
        <f>'DE_VIE Gruppe inkl. MLA und KSC'!N11</f>
        <v>-9.0312771890023509</v>
      </c>
      <c r="O10" s="3">
        <f>'DE_VIE Gruppe inkl. MLA und KSC'!O11</f>
        <v>2925118</v>
      </c>
      <c r="P10" s="5">
        <f>'DE_VIE Gruppe inkl. MLA und KSC'!P11</f>
        <v>-4.2212965261073983</v>
      </c>
      <c r="Q10" s="15"/>
      <c r="R10" s="15"/>
    </row>
    <row r="11" spans="1:18" x14ac:dyDescent="0.3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>
        <f>'DE_VIE Gruppe inkl. MLA und KSC'!F12</f>
        <v>21828</v>
      </c>
      <c r="G11" s="3">
        <f>'DE_VIE Gruppe inkl. MLA und KSC'!G12</f>
        <v>21969</v>
      </c>
      <c r="H11" s="3"/>
      <c r="I11" s="3"/>
      <c r="J11" s="3"/>
      <c r="K11" s="3"/>
      <c r="L11" s="3"/>
      <c r="M11" s="3"/>
      <c r="N11" s="5">
        <f>'DE_VIE Gruppe inkl. MLA und KSC'!N12</f>
        <v>0.43430556825454492</v>
      </c>
      <c r="O11" s="3">
        <f>'DE_VIE Gruppe inkl. MLA und KSC'!O12</f>
        <v>112956</v>
      </c>
      <c r="P11" s="5">
        <f>'DE_VIE Gruppe inkl. MLA und KSC'!P12</f>
        <v>2.9756044196477482</v>
      </c>
      <c r="Q11" s="15"/>
      <c r="R11" s="15"/>
    </row>
    <row r="12" spans="1:18" x14ac:dyDescent="0.3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>
        <f>'DE_VIE Gruppe inkl. MLA und KSC'!F13</f>
        <v>27944793.52</v>
      </c>
      <c r="G12" s="6">
        <f>'DE_VIE Gruppe inkl. MLA und KSC'!G13</f>
        <v>25776052.719999999</v>
      </c>
      <c r="H12" s="6"/>
      <c r="I12" s="6"/>
      <c r="J12" s="6"/>
      <c r="K12" s="6"/>
      <c r="L12" s="6"/>
      <c r="M12" s="6"/>
      <c r="N12" s="5">
        <f>'DE_VIE Gruppe inkl. MLA und KSC'!N13</f>
        <v>3.9006269735395227</v>
      </c>
      <c r="O12" s="6">
        <f>'DE_VIE Gruppe inkl. MLA und KSC'!O13</f>
        <v>154000514.84999999</v>
      </c>
      <c r="P12" s="5">
        <f>'DE_VIE Gruppe inkl. MLA und KSC'!P13</f>
        <v>9.1287683282958998</v>
      </c>
      <c r="Q12" s="15"/>
      <c r="R12" s="15"/>
    </row>
    <row r="13" spans="1:18" x14ac:dyDescent="0.3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>
        <f>'DE_VIE Gruppe inkl. MLA und KSC'!F14</f>
        <v>964279</v>
      </c>
      <c r="G13" s="3">
        <f>'DE_VIE Gruppe inkl. MLA und KSC'!G14</f>
        <v>946026</v>
      </c>
      <c r="H13" s="3"/>
      <c r="I13" s="3"/>
      <c r="J13" s="3"/>
      <c r="K13" s="3"/>
      <c r="L13" s="3"/>
      <c r="M13" s="3"/>
      <c r="N13" s="5">
        <f>'DE_VIE Gruppe inkl. MLA und KSC'!N14</f>
        <v>1.7703903637061869</v>
      </c>
      <c r="O13" s="3">
        <f>'DE_VIE Gruppe inkl. MLA und KSC'!O14</f>
        <v>4914107</v>
      </c>
      <c r="P13" s="5">
        <f>'DE_VIE Gruppe inkl. MLA und KSC'!P14</f>
        <v>4.550196085856939</v>
      </c>
      <c r="Q13" s="15"/>
      <c r="R13" s="15"/>
    </row>
    <row r="14" spans="1:18" x14ac:dyDescent="0.3">
      <c r="A14" s="30" t="s">
        <v>49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5"/>
      <c r="R14" s="15"/>
    </row>
    <row r="15" spans="1:18" x14ac:dyDescent="0.3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>
        <f>'DE_VIE Gruppe inkl. MLA und KSC'!F16</f>
        <v>927709</v>
      </c>
      <c r="G15" s="3">
        <f>'DE_VIE Gruppe inkl. MLA und KSC'!G16</f>
        <v>923374</v>
      </c>
      <c r="H15" s="3"/>
      <c r="I15" s="3"/>
      <c r="J15" s="3"/>
      <c r="K15" s="3"/>
      <c r="L15" s="3"/>
      <c r="M15" s="3"/>
      <c r="N15" s="5">
        <f>'DE_VIE Gruppe inkl. MLA und KSC'!N16</f>
        <v>7.5268591817294617</v>
      </c>
      <c r="O15" s="3">
        <f>'DE_VIE Gruppe inkl. MLA und KSC'!O16</f>
        <v>4541113</v>
      </c>
      <c r="P15" s="5">
        <f>'DE_VIE Gruppe inkl. MLA und KSC'!P16</f>
        <v>11.701368006385593</v>
      </c>
      <c r="Q15" s="16"/>
      <c r="R15" s="15"/>
    </row>
    <row r="16" spans="1:18" x14ac:dyDescent="0.3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>
        <f>'DE_VIE Gruppe inkl. MLA und KSC'!F17</f>
        <v>927206</v>
      </c>
      <c r="G16" s="3">
        <f>'DE_VIE Gruppe inkl. MLA und KSC'!G17</f>
        <v>921994</v>
      </c>
      <c r="H16" s="3"/>
      <c r="I16" s="3"/>
      <c r="J16" s="3"/>
      <c r="K16" s="3"/>
      <c r="L16" s="3"/>
      <c r="M16" s="3"/>
      <c r="N16" s="5">
        <f>'DE_VIE Gruppe inkl. MLA und KSC'!N17</f>
        <v>7.4958435447276539</v>
      </c>
      <c r="O16" s="3">
        <f>'DE_VIE Gruppe inkl. MLA und KSC'!O17</f>
        <v>4536314</v>
      </c>
      <c r="P16" s="5">
        <f>'DE_VIE Gruppe inkl. MLA und KSC'!P17</f>
        <v>11.765126175472895</v>
      </c>
      <c r="Q16" s="16"/>
      <c r="R16" s="15"/>
    </row>
    <row r="17" spans="1:18" x14ac:dyDescent="0.3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>
        <f>'DE_VIE Gruppe inkl. MLA und KSC'!F18</f>
        <v>416</v>
      </c>
      <c r="G17" s="3">
        <f>'DE_VIE Gruppe inkl. MLA und KSC'!G18</f>
        <v>1378</v>
      </c>
      <c r="H17" s="3"/>
      <c r="I17" s="3"/>
      <c r="J17" s="3"/>
      <c r="K17" s="3"/>
      <c r="L17" s="3"/>
      <c r="M17" s="3"/>
      <c r="N17" s="5">
        <f>'DE_VIE Gruppe inkl. MLA und KSC'!N18</f>
        <v>33.268858800773707</v>
      </c>
      <c r="O17" s="3">
        <f>'DE_VIE Gruppe inkl. MLA und KSC'!O18</f>
        <v>4646</v>
      </c>
      <c r="P17" s="5">
        <f>'DE_VIE Gruppe inkl. MLA und KSC'!P18</f>
        <v>-29.198415117342268</v>
      </c>
      <c r="Q17" s="16"/>
      <c r="R17" s="15"/>
    </row>
    <row r="18" spans="1:18" x14ac:dyDescent="0.3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>
        <f>'DE_VIE Gruppe inkl. MLA und KSC'!F19</f>
        <v>6067</v>
      </c>
      <c r="G18" s="3">
        <f>'DE_VIE Gruppe inkl. MLA und KSC'!G19</f>
        <v>5888</v>
      </c>
      <c r="H18" s="3"/>
      <c r="I18" s="3"/>
      <c r="J18" s="3"/>
      <c r="K18" s="3"/>
      <c r="L18" s="3"/>
      <c r="M18" s="3"/>
      <c r="N18" s="5">
        <f>'DE_VIE Gruppe inkl. MLA und KSC'!N19</f>
        <v>4.5268950825492649</v>
      </c>
      <c r="O18" s="3">
        <f>'DE_VIE Gruppe inkl. MLA und KSC'!O19</f>
        <v>30436</v>
      </c>
      <c r="P18" s="5">
        <f>'DE_VIE Gruppe inkl. MLA und KSC'!P19</f>
        <v>12.21886291571419</v>
      </c>
      <c r="Q18" s="16"/>
      <c r="R18" s="15"/>
    </row>
    <row r="19" spans="1:18" x14ac:dyDescent="0.3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>
        <f>'DE_VIE Gruppe inkl. MLA und KSC'!F20</f>
        <v>2450301</v>
      </c>
      <c r="G19" s="6">
        <f>'DE_VIE Gruppe inkl. MLA und KSC'!G20</f>
        <v>2312418</v>
      </c>
      <c r="H19" s="6"/>
      <c r="I19" s="6"/>
      <c r="J19" s="6"/>
      <c r="K19" s="6"/>
      <c r="L19" s="6"/>
      <c r="M19" s="6"/>
      <c r="N19" s="5">
        <f>'DE_VIE Gruppe inkl. MLA und KSC'!N20</f>
        <v>31.378204818640508</v>
      </c>
      <c r="O19" s="6">
        <f>'DE_VIE Gruppe inkl. MLA und KSC'!O20</f>
        <v>12934961</v>
      </c>
      <c r="P19" s="5">
        <f>'DE_VIE Gruppe inkl. MLA und KSC'!P20</f>
        <v>24.707822718256935</v>
      </c>
      <c r="Q19" s="16"/>
      <c r="R19" s="15"/>
    </row>
    <row r="20" spans="1:18" x14ac:dyDescent="0.3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>
        <f>'DE_VIE Gruppe inkl. MLA und KSC'!F21</f>
        <v>235390.84400000007</v>
      </c>
      <c r="G20" s="3">
        <f>'DE_VIE Gruppe inkl. MLA und KSC'!G21</f>
        <v>228918.27</v>
      </c>
      <c r="H20" s="3"/>
      <c r="I20" s="3"/>
      <c r="J20" s="3"/>
      <c r="K20" s="3"/>
      <c r="L20" s="3"/>
      <c r="M20" s="3"/>
      <c r="N20" s="5">
        <f>'DE_VIE Gruppe inkl. MLA und KSC'!N21</f>
        <v>6.3416582992975146</v>
      </c>
      <c r="O20" s="3">
        <f>'DE_VIE Gruppe inkl. MLA und KSC'!O21</f>
        <v>1182763.0830000003</v>
      </c>
      <c r="P20" s="5">
        <f>'DE_VIE Gruppe inkl. MLA und KSC'!P21</f>
        <v>12.050187314435901</v>
      </c>
      <c r="Q20" s="16"/>
      <c r="R20" s="15"/>
    </row>
    <row r="21" spans="1:18" x14ac:dyDescent="0.3">
      <c r="A21" s="30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15"/>
      <c r="R21" s="15"/>
    </row>
    <row r="22" spans="1:18" x14ac:dyDescent="0.3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>
        <f>'DE_VIE Gruppe inkl. MLA und KSC'!F23</f>
        <v>55887</v>
      </c>
      <c r="G22" s="3">
        <f>'DE_VIE Gruppe inkl. MLA und KSC'!G23</f>
        <v>99383</v>
      </c>
      <c r="H22" s="3"/>
      <c r="I22" s="3"/>
      <c r="J22" s="3"/>
      <c r="K22" s="3"/>
      <c r="L22" s="3"/>
      <c r="M22" s="3"/>
      <c r="N22" s="5">
        <f>'DE_VIE Gruppe inkl. MLA und KSC'!N23</f>
        <v>9.4791689616426922</v>
      </c>
      <c r="O22" s="3">
        <f>'DE_VIE Gruppe inkl. MLA und KSC'!O23</f>
        <v>320664</v>
      </c>
      <c r="P22" s="5">
        <f>'DE_VIE Gruppe inkl. MLA und KSC'!P23</f>
        <v>19.044419282386361</v>
      </c>
      <c r="Q22" s="16"/>
      <c r="R22" s="15"/>
    </row>
    <row r="23" spans="1:18" x14ac:dyDescent="0.3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>
        <f>'DE_VIE Gruppe inkl. MLA und KSC'!F24</f>
        <v>55887</v>
      </c>
      <c r="G23" s="3">
        <f>'DE_VIE Gruppe inkl. MLA und KSC'!G24</f>
        <v>99383</v>
      </c>
      <c r="H23" s="3"/>
      <c r="I23" s="3"/>
      <c r="J23" s="3"/>
      <c r="K23" s="3"/>
      <c r="L23" s="3"/>
      <c r="M23" s="3"/>
      <c r="N23" s="5">
        <f>'DE_VIE Gruppe inkl. MLA und KSC'!N24</f>
        <v>9.4791689616426922</v>
      </c>
      <c r="O23" s="3">
        <f>'DE_VIE Gruppe inkl. MLA und KSC'!O24</f>
        <v>320664</v>
      </c>
      <c r="P23" s="5">
        <f>'DE_VIE Gruppe inkl. MLA und KSC'!P24</f>
        <v>19.044419282386361</v>
      </c>
      <c r="Q23" s="16"/>
      <c r="R23" s="15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3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>
        <f>'DE_VIE Gruppe inkl. MLA und KSC'!F26</f>
        <v>435</v>
      </c>
      <c r="G25" s="3">
        <f>'DE_VIE Gruppe inkl. MLA und KSC'!G26</f>
        <v>754</v>
      </c>
      <c r="H25" s="3"/>
      <c r="I25" s="3"/>
      <c r="J25" s="3"/>
      <c r="K25" s="3"/>
      <c r="L25" s="3"/>
      <c r="M25" s="3"/>
      <c r="N25" s="5">
        <f>'DE_VIE Gruppe inkl. MLA und KSC'!N26</f>
        <v>7.1022727272727293</v>
      </c>
      <c r="O25" s="3">
        <f>'DE_VIE Gruppe inkl. MLA und KSC'!O26</f>
        <v>2597</v>
      </c>
      <c r="P25" s="5">
        <f>'DE_VIE Gruppe inkl. MLA und KSC'!P26</f>
        <v>15.473543797243217</v>
      </c>
      <c r="Q25" s="16"/>
      <c r="R25" s="15"/>
    </row>
    <row r="26" spans="1:18" x14ac:dyDescent="0.3">
      <c r="A26" s="2" t="s">
        <v>48</v>
      </c>
      <c r="B26" s="6"/>
      <c r="C26" s="3"/>
      <c r="D26" s="3"/>
      <c r="E26" s="3"/>
      <c r="F26" s="3"/>
      <c r="G26" s="3"/>
      <c r="H26" s="6"/>
      <c r="I26" s="6"/>
      <c r="J26" s="6"/>
      <c r="K26" s="6"/>
      <c r="L26" s="6"/>
      <c r="M26" s="6"/>
      <c r="N26" s="5"/>
      <c r="O26" s="3"/>
      <c r="P26" s="5"/>
      <c r="Q26" s="16"/>
      <c r="R26" s="15"/>
    </row>
    <row r="27" spans="1:18" x14ac:dyDescent="0.3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>
        <f>'DE_VIE Gruppe inkl. MLA und KSC'!F28</f>
        <v>13611</v>
      </c>
      <c r="G27" s="3">
        <f>'DE_VIE Gruppe inkl. MLA und KSC'!G28</f>
        <v>25745</v>
      </c>
      <c r="H27" s="3"/>
      <c r="I27" s="3"/>
      <c r="J27" s="3"/>
      <c r="K27" s="3"/>
      <c r="L27" s="3"/>
      <c r="M27" s="3"/>
      <c r="N27" s="5">
        <f>'DE_VIE Gruppe inkl. MLA und KSC'!N28</f>
        <v>14.188769626541298</v>
      </c>
      <c r="O27" s="3">
        <f>'DE_VIE Gruppe inkl. MLA und KSC'!O28</f>
        <v>82622</v>
      </c>
      <c r="P27" s="5">
        <f>'DE_VIE Gruppe inkl. MLA und KSC'!P28</f>
        <v>24.98789785792086</v>
      </c>
      <c r="Q27" s="16"/>
      <c r="R27" s="15"/>
    </row>
    <row r="28" spans="1:18" x14ac:dyDescent="0.3">
      <c r="A28" s="30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15"/>
      <c r="R28" s="15"/>
    </row>
    <row r="29" spans="1:18" x14ac:dyDescent="0.3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>
        <f>'DE_VIE Gruppe inkl. MLA und KSC'!F30</f>
        <v>3884567</v>
      </c>
      <c r="G29" s="3">
        <f>'DE_VIE Gruppe inkl. MLA und KSC'!G30</f>
        <v>4031270</v>
      </c>
      <c r="H29" s="3"/>
      <c r="I29" s="3"/>
      <c r="J29" s="3"/>
      <c r="K29" s="3"/>
      <c r="L29" s="3"/>
      <c r="M29" s="3"/>
      <c r="N29" s="5">
        <f>'DE_VIE Gruppe inkl. MLA und KSC'!N30</f>
        <v>1.5339899480274477</v>
      </c>
      <c r="O29" s="3">
        <f>'DE_VIE Gruppe inkl. MLA und KSC'!O30</f>
        <v>19598242</v>
      </c>
      <c r="P29" s="5">
        <f>'DE_VIE Gruppe inkl. MLA und KSC'!P30</f>
        <v>4.685306702848302</v>
      </c>
      <c r="Q29" s="15"/>
      <c r="R29" s="15"/>
    </row>
    <row r="30" spans="1:18" x14ac:dyDescent="0.3">
      <c r="A30" s="2" t="s">
        <v>45</v>
      </c>
      <c r="B30" s="3">
        <f>'DE_VIE Gruppe inkl. MLA und KSC'!B31</f>
        <v>2087919</v>
      </c>
      <c r="C30" s="3">
        <f>'DE_VIE Gruppe inkl. MLA und KSC'!C31</f>
        <v>2165844</v>
      </c>
      <c r="D30" s="3">
        <f>'DE_VIE Gruppe inkl. MLA und KSC'!D31</f>
        <v>2537408</v>
      </c>
      <c r="E30" s="3">
        <f>'DE_VIE Gruppe inkl. MLA und KSC'!E31</f>
        <v>3111621</v>
      </c>
      <c r="F30" s="3">
        <f>'DE_VIE Gruppe inkl. MLA und KSC'!F31</f>
        <v>3255527</v>
      </c>
      <c r="G30" s="3">
        <f>'DE_VIE Gruppe inkl. MLA und KSC'!G31</f>
        <v>3385129</v>
      </c>
      <c r="H30" s="3"/>
      <c r="I30" s="3"/>
      <c r="J30" s="3"/>
      <c r="K30" s="3"/>
      <c r="L30" s="3"/>
      <c r="M30" s="3"/>
      <c r="N30" s="5">
        <f>'DE_VIE Gruppe inkl. MLA und KSC'!N31</f>
        <v>2.9906618259350815</v>
      </c>
      <c r="O30" s="3">
        <f>'DE_VIE Gruppe inkl. MLA und KSC'!O31</f>
        <v>16543448</v>
      </c>
      <c r="P30" s="5">
        <f>'DE_VIE Gruppe inkl. MLA und KSC'!P31</f>
        <v>5.9475416647614132</v>
      </c>
      <c r="Q30" s="15"/>
      <c r="R30" s="15"/>
    </row>
    <row r="31" spans="1:18" x14ac:dyDescent="0.3">
      <c r="A31" s="2" t="s">
        <v>46</v>
      </c>
      <c r="B31" s="3">
        <f>'DE_VIE Gruppe inkl. MLA und KSC'!B32</f>
        <v>341298</v>
      </c>
      <c r="C31" s="3">
        <f>'DE_VIE Gruppe inkl. MLA und KSC'!C32</f>
        <v>326752</v>
      </c>
      <c r="D31" s="3">
        <f>'DE_VIE Gruppe inkl. MLA und KSC'!D32</f>
        <v>449982</v>
      </c>
      <c r="E31" s="3">
        <f>'DE_VIE Gruppe inkl. MLA und KSC'!E32</f>
        <v>621046</v>
      </c>
      <c r="F31" s="3">
        <f>'DE_VIE Gruppe inkl. MLA und KSC'!F32</f>
        <v>576610</v>
      </c>
      <c r="G31" s="3">
        <f>'DE_VIE Gruppe inkl. MLA und KSC'!G32</f>
        <v>614076</v>
      </c>
      <c r="H31" s="3"/>
      <c r="I31" s="3"/>
      <c r="J31" s="3"/>
      <c r="K31" s="3"/>
      <c r="L31" s="3"/>
      <c r="M31" s="3"/>
      <c r="N31" s="5">
        <f>'DE_VIE Gruppe inkl. MLA und KSC'!N32</f>
        <v>-8.9664373814041802</v>
      </c>
      <c r="O31" s="3">
        <f>'DE_VIE Gruppe inkl. MLA und KSC'!O32</f>
        <v>2929764</v>
      </c>
      <c r="P31" s="5">
        <f>'DE_VIE Gruppe inkl. MLA und KSC'!P32</f>
        <v>-4.2748480690060759</v>
      </c>
      <c r="Q31" s="15"/>
      <c r="R31" s="15"/>
    </row>
    <row r="32" spans="1:18" x14ac:dyDescent="0.3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>
        <f>'DE_VIE Gruppe inkl. MLA und KSC'!F33</f>
        <v>28330</v>
      </c>
      <c r="G32" s="3">
        <f>'DE_VIE Gruppe inkl. MLA und KSC'!G33</f>
        <v>28611</v>
      </c>
      <c r="H32" s="3"/>
      <c r="I32" s="3"/>
      <c r="J32" s="3"/>
      <c r="K32" s="3"/>
      <c r="L32" s="3"/>
      <c r="M32" s="3"/>
      <c r="N32" s="5">
        <f>'DE_VIE Gruppe inkl. MLA und KSC'!N33</f>
        <v>1.4178866399631396</v>
      </c>
      <c r="O32" s="3">
        <f>'DE_VIE Gruppe inkl. MLA und KSC'!O33</f>
        <v>145989</v>
      </c>
      <c r="P32" s="5">
        <f>'DE_VIE Gruppe inkl. MLA und KSC'!P33</f>
        <v>4.980476474691331</v>
      </c>
      <c r="Q32" s="15"/>
      <c r="R32" s="15"/>
    </row>
    <row r="33" spans="1:18" x14ac:dyDescent="0.3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>
        <f>'DE_VIE Gruppe inkl. MLA und KSC'!F34</f>
        <v>30395172.52</v>
      </c>
      <c r="G33" s="6">
        <f>'DE_VIE Gruppe inkl. MLA und KSC'!G34</f>
        <v>28088968.719999999</v>
      </c>
      <c r="H33" s="6"/>
      <c r="I33" s="6"/>
      <c r="J33" s="6"/>
      <c r="K33" s="6"/>
      <c r="L33" s="6"/>
      <c r="M33" s="6"/>
      <c r="N33" s="5">
        <f>'DE_VIE Gruppe inkl. MLA und KSC'!N34</f>
        <v>5.722018180645283</v>
      </c>
      <c r="O33" s="6">
        <f>'DE_VIE Gruppe inkl. MLA und KSC'!O34</f>
        <v>166937726.84999999</v>
      </c>
      <c r="P33" s="5">
        <f>'DE_VIE Gruppe inkl. MLA und KSC'!P34</f>
        <v>10.195740146524312</v>
      </c>
      <c r="Q33" s="15"/>
      <c r="R33" s="15"/>
    </row>
    <row r="34" spans="1:18" x14ac:dyDescent="0.3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>
        <f>'DE_VIE Gruppe inkl. MLA und KSC'!F35</f>
        <v>1213280.844</v>
      </c>
      <c r="G34" s="3">
        <f>'DE_VIE Gruppe inkl. MLA und KSC'!G35</f>
        <v>1200689.27</v>
      </c>
      <c r="H34" s="3"/>
      <c r="I34" s="3"/>
      <c r="J34" s="3"/>
      <c r="K34" s="3"/>
      <c r="L34" s="3"/>
      <c r="M34" s="3"/>
      <c r="N34" s="5">
        <f>'DE_VIE Gruppe inkl. MLA und KSC'!N35</f>
        <v>2.8531783174489123</v>
      </c>
      <c r="O34" s="3">
        <f>'DE_VIE Gruppe inkl. MLA und KSC'!O35</f>
        <v>6179492.0830000006</v>
      </c>
      <c r="P34" s="5">
        <f>'DE_VIE Gruppe inkl. MLA und KSC'!P35</f>
        <v>6.142070780883957</v>
      </c>
      <c r="Q34" s="15"/>
      <c r="R34" s="15"/>
    </row>
    <row r="35" spans="1:18" x14ac:dyDescent="0.3">
      <c r="A35" s="1"/>
    </row>
    <row r="36" spans="1:18" x14ac:dyDescent="0.3">
      <c r="A36" s="1"/>
    </row>
    <row r="37" spans="1:18" x14ac:dyDescent="0.3">
      <c r="B37" s="29">
        <v>2024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8" x14ac:dyDescent="0.3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3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3">
      <c r="A40" s="30" t="s">
        <v>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8" x14ac:dyDescent="0.3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3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3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3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3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3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3">
      <c r="A47" s="30" t="s">
        <v>49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15"/>
      <c r="R47" s="15"/>
    </row>
    <row r="48" spans="1:18" x14ac:dyDescent="0.3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3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3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3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3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3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3">
      <c r="A54" s="30" t="s">
        <v>50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5"/>
      <c r="R54" s="15"/>
    </row>
    <row r="55" spans="1:18" x14ac:dyDescent="0.3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3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3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3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3">
      <c r="A61" s="30" t="s">
        <v>51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15"/>
      <c r="R61" s="15"/>
    </row>
    <row r="62" spans="1:18" x14ac:dyDescent="0.3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3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3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3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3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3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3">
      <c r="A68" s="1"/>
    </row>
    <row r="69" spans="1:18" x14ac:dyDescent="0.3">
      <c r="A69" s="1"/>
    </row>
    <row r="70" spans="1:18" x14ac:dyDescent="0.3">
      <c r="B70" s="29">
        <v>2023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8" x14ac:dyDescent="0.3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3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3">
      <c r="A73" s="30" t="s">
        <v>31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8" x14ac:dyDescent="0.3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3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3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3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3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3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3">
      <c r="A80" s="30" t="s">
        <v>49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R80" s="12"/>
    </row>
    <row r="81" spans="1:18" x14ac:dyDescent="0.3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3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3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3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3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3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3">
      <c r="A87" s="30" t="s">
        <v>50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R87" s="12"/>
    </row>
    <row r="88" spans="1:18" x14ac:dyDescent="0.3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3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3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3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3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3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3">
      <c r="A94" s="30" t="s">
        <v>51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R94" s="12"/>
    </row>
    <row r="95" spans="1:18" x14ac:dyDescent="0.3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3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3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3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3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3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3">
      <c r="A101" s="1"/>
    </row>
    <row r="102" spans="1:18" x14ac:dyDescent="0.3">
      <c r="A102" s="1"/>
    </row>
    <row r="103" spans="1:18" x14ac:dyDescent="0.3">
      <c r="B103" s="29">
        <v>2022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1:18" x14ac:dyDescent="0.3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</row>
    <row r="107" spans="1:18" x14ac:dyDescent="0.3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3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3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3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3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3">
      <c r="A112" s="30" t="s">
        <v>49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x14ac:dyDescent="0.3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3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3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3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3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3">
      <c r="A118" s="30" t="s">
        <v>50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x14ac:dyDescent="0.3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3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3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3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3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3">
      <c r="A124" s="30" t="s">
        <v>51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</row>
    <row r="125" spans="1:16" x14ac:dyDescent="0.3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3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3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3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3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3">
      <c r="A130" s="11" t="s">
        <v>63</v>
      </c>
    </row>
    <row r="131" spans="1:16" x14ac:dyDescent="0.3">
      <c r="A131" s="1"/>
    </row>
    <row r="132" spans="1:16" x14ac:dyDescent="0.3">
      <c r="B132" s="29">
        <v>2021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1:16" x14ac:dyDescent="0.3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3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3">
      <c r="A135" s="30" t="s">
        <v>31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</row>
    <row r="136" spans="1:16" x14ac:dyDescent="0.3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3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3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3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3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3">
      <c r="A141" s="30" t="s">
        <v>49</v>
      </c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6" x14ac:dyDescent="0.3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3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3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3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3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3">
      <c r="A147" s="30" t="s">
        <v>50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1:16" x14ac:dyDescent="0.3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3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3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3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3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3">
      <c r="A153" s="30" t="s">
        <v>51</v>
      </c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</row>
    <row r="154" spans="1:16" x14ac:dyDescent="0.3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3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3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3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3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3">
      <c r="A159" s="11" t="s">
        <v>60</v>
      </c>
    </row>
    <row r="161" spans="1:16" x14ac:dyDescent="0.3">
      <c r="B161" s="29">
        <v>2020</v>
      </c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1:16" s="1" customFormat="1" x14ac:dyDescent="0.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3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3">
      <c r="A164" s="30" t="s">
        <v>31</v>
      </c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</row>
    <row r="165" spans="1:16" x14ac:dyDescent="0.3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3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3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3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3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3">
      <c r="A170" s="30" t="s">
        <v>49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</row>
    <row r="171" spans="1:16" x14ac:dyDescent="0.3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3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3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3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3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3">
      <c r="A176" s="30" t="s">
        <v>50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x14ac:dyDescent="0.3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3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3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3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3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3">
      <c r="A182" s="30" t="s">
        <v>51</v>
      </c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</row>
    <row r="183" spans="1:16" x14ac:dyDescent="0.3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3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3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3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3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3">
      <c r="A188" s="11" t="s">
        <v>57</v>
      </c>
    </row>
    <row r="190" spans="1:16" x14ac:dyDescent="0.3">
      <c r="B190" s="29">
        <v>2019</v>
      </c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</row>
    <row r="191" spans="1:16" x14ac:dyDescent="0.3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3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3">
      <c r="A193" s="30" t="s">
        <v>31</v>
      </c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</row>
    <row r="194" spans="1:16" x14ac:dyDescent="0.3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3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3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3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3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3">
      <c r="A199" s="30" t="s">
        <v>49</v>
      </c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16" x14ac:dyDescent="0.3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3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3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3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3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3">
      <c r="A205" s="30" t="s">
        <v>50</v>
      </c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</row>
    <row r="206" spans="1:16" x14ac:dyDescent="0.3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3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3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3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3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3">
      <c r="A211" s="30" t="s">
        <v>51</v>
      </c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</row>
    <row r="212" spans="1:16" x14ac:dyDescent="0.3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3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3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3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3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3">
      <c r="B219" s="29">
        <v>2018</v>
      </c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</row>
    <row r="220" spans="1:16" x14ac:dyDescent="0.3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3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3">
      <c r="A222" s="30" t="s">
        <v>31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</row>
    <row r="223" spans="1:16" x14ac:dyDescent="0.3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3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3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3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3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3">
      <c r="A228" s="30" t="s">
        <v>49</v>
      </c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</row>
    <row r="229" spans="1:16" x14ac:dyDescent="0.3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3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3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3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3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3">
      <c r="A234" s="30" t="s">
        <v>50</v>
      </c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</row>
    <row r="235" spans="1:16" x14ac:dyDescent="0.3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3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3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3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3">
      <c r="A240" s="30" t="s">
        <v>51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</row>
    <row r="241" spans="1:16" x14ac:dyDescent="0.3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3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3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3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3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4:P4"/>
    <mergeCell ref="A7:P7"/>
    <mergeCell ref="A14:P14"/>
    <mergeCell ref="A21:P21"/>
    <mergeCell ref="A28:P28"/>
    <mergeCell ref="B132:P132"/>
    <mergeCell ref="A135:P135"/>
    <mergeCell ref="A141:P141"/>
    <mergeCell ref="A147:P147"/>
    <mergeCell ref="A153:P153"/>
    <mergeCell ref="B190:P190"/>
    <mergeCell ref="B161:P161"/>
    <mergeCell ref="A164:P164"/>
    <mergeCell ref="A170:P170"/>
    <mergeCell ref="A176:P176"/>
    <mergeCell ref="A182:P182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03:P103"/>
    <mergeCell ref="A106:P106"/>
    <mergeCell ref="A112:P112"/>
    <mergeCell ref="A118:P118"/>
    <mergeCell ref="A124:P124"/>
    <mergeCell ref="B70:P70"/>
    <mergeCell ref="A73:P73"/>
    <mergeCell ref="A80:P80"/>
    <mergeCell ref="A87:P87"/>
    <mergeCell ref="A94:P94"/>
    <mergeCell ref="B37:P37"/>
    <mergeCell ref="A40:P40"/>
    <mergeCell ref="A47:P47"/>
    <mergeCell ref="A54:P54"/>
    <mergeCell ref="A61:P61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2" operator="greaterThan">
      <formula>0</formula>
    </cfRule>
    <cfRule type="cellIs" dxfId="134" priority="21" operator="less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40" operator="greaterThan">
      <formula>0</formula>
    </cfRule>
    <cfRule type="cellIs" dxfId="130" priority="39" operator="less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2" operator="greaterThan">
      <formula>0</formula>
    </cfRule>
    <cfRule type="cellIs" dxfId="122" priority="71" operator="lessThan">
      <formula>0</formula>
    </cfRule>
  </conditionalFormatting>
  <conditionalFormatting sqref="N88:N93">
    <cfRule type="cellIs" dxfId="121" priority="70" operator="greaterThan">
      <formula>0</formula>
    </cfRule>
    <cfRule type="cellIs" dxfId="120" priority="69" operator="less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2" operator="greaterThan">
      <formula>0</formula>
    </cfRule>
    <cfRule type="cellIs" dxfId="116" priority="91" operator="lessThan">
      <formula>0</formula>
    </cfRule>
  </conditionalFormatting>
  <conditionalFormatting sqref="N113:N117">
    <cfRule type="cellIs" dxfId="115" priority="90" operator="greaterThan">
      <formula>0</formula>
    </cfRule>
    <cfRule type="cellIs" dxfId="114" priority="89" operator="lessThan">
      <formula>0</formula>
    </cfRule>
  </conditionalFormatting>
  <conditionalFormatting sqref="N119:N123">
    <cfRule type="cellIs" dxfId="113" priority="86" operator="greaterThan">
      <formula>0</formula>
    </cfRule>
    <cfRule type="cellIs" dxfId="112" priority="85" operator="less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6" operator="greaterThan">
      <formula>0</formula>
    </cfRule>
    <cfRule type="cellIs" dxfId="108" priority="125" operator="less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20" operator="greaterThan">
      <formula>0</formula>
    </cfRule>
    <cfRule type="cellIs" dxfId="102" priority="119" operator="lessThan">
      <formula>0</formula>
    </cfRule>
  </conditionalFormatting>
  <conditionalFormatting sqref="N165:N169">
    <cfRule type="cellIs" dxfId="101" priority="172" operator="greaterThan">
      <formula>0</formula>
    </cfRule>
    <cfRule type="cellIs" dxfId="100" priority="171" operator="lessThan">
      <formula>0</formula>
    </cfRule>
  </conditionalFormatting>
  <conditionalFormatting sqref="N171:N175">
    <cfRule type="cellIs" dxfId="99" priority="156" operator="greaterThan">
      <formula>0</formula>
    </cfRule>
    <cfRule type="cellIs" dxfId="98" priority="155" operator="lessThan">
      <formula>0</formula>
    </cfRule>
  </conditionalFormatting>
  <conditionalFormatting sqref="N177:N181">
    <cfRule type="cellIs" dxfId="97" priority="154" operator="greaterThan">
      <formula>0</formula>
    </cfRule>
    <cfRule type="cellIs" dxfId="96" priority="153" operator="less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20" operator="greaterThan">
      <formula>0</formula>
    </cfRule>
    <cfRule type="cellIs" dxfId="86" priority="219" operator="lessThan">
      <formula>0</formula>
    </cfRule>
  </conditionalFormatting>
  <conditionalFormatting sqref="N229:N233">
    <cfRule type="cellIs" dxfId="85" priority="218" operator="greaterThan">
      <formula>0</formula>
    </cfRule>
    <cfRule type="cellIs" dxfId="84" priority="217" operator="less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4" operator="greaterThan">
      <formula>0</formula>
    </cfRule>
    <cfRule type="cellIs" dxfId="80" priority="213" operator="less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2" operator="greaterThan">
      <formula>0</formula>
    </cfRule>
    <cfRule type="cellIs" dxfId="74" priority="1" operator="less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2" operator="greaterThan">
      <formula>0</formula>
    </cfRule>
    <cfRule type="cellIs" dxfId="68" priority="31" operator="less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6" operator="greaterThan">
      <formula>0</formula>
    </cfRule>
    <cfRule type="cellIs" dxfId="62" priority="55" operator="less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6" operator="greaterThan">
      <formula>0</formula>
    </cfRule>
    <cfRule type="cellIs" dxfId="58" priority="45" operator="less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2" operator="greaterThan">
      <formula>0</formula>
    </cfRule>
    <cfRule type="cellIs" dxfId="54" priority="81" operator="less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2" operator="greaterThan">
      <formula>0</formula>
    </cfRule>
    <cfRule type="cellIs" dxfId="40" priority="111" operator="lessThan">
      <formula>0</formula>
    </cfRule>
  </conditionalFormatting>
  <conditionalFormatting sqref="P165:P169">
    <cfRule type="cellIs" dxfId="39" priority="150" operator="greaterThan">
      <formula>0</formula>
    </cfRule>
    <cfRule type="cellIs" dxfId="38" priority="149" operator="lessThan">
      <formula>0</formula>
    </cfRule>
  </conditionalFormatting>
  <conditionalFormatting sqref="P171:P175">
    <cfRule type="cellIs" dxfId="37" priority="148" operator="greaterThan">
      <formula>0</formula>
    </cfRule>
    <cfRule type="cellIs" dxfId="36" priority="147" operator="lessThan">
      <formula>0</formula>
    </cfRule>
  </conditionalFormatting>
  <conditionalFormatting sqref="P177:P181">
    <cfRule type="cellIs" dxfId="35" priority="146" operator="greaterThan">
      <formula>0</formula>
    </cfRule>
    <cfRule type="cellIs" dxfId="34" priority="145" operator="less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6" operator="greaterThan">
      <formula>0</formula>
    </cfRule>
    <cfRule type="cellIs" dxfId="26" priority="195" operator="less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4" operator="greaterThan">
      <formula>0</formula>
    </cfRule>
    <cfRule type="cellIs" dxfId="16" priority="203" operator="less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80"/>
  <sheetViews>
    <sheetView tabSelected="1" topLeftCell="D1" zoomScale="90" zoomScaleNormal="90" workbookViewId="0">
      <selection activeCell="G15" sqref="G15:G2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29">
        <v>2025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3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3">
      <c r="A6" s="30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3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>
        <f>'DE_VIE Gruppe inkl. MLA und KSC'!F9</f>
        <v>2900976</v>
      </c>
      <c r="G7" s="3">
        <f>'DE_VIE Gruppe inkl. MLA und KSC'!G9</f>
        <v>3008513</v>
      </c>
      <c r="H7" s="3"/>
      <c r="I7" s="3"/>
      <c r="J7" s="3"/>
      <c r="K7" s="3"/>
      <c r="L7" s="3"/>
      <c r="M7" s="3"/>
      <c r="N7" s="3">
        <f>SUM(B7:M7)</f>
        <v>14736470</v>
      </c>
    </row>
    <row r="8" spans="1:14" x14ac:dyDescent="0.3">
      <c r="A8" s="2" t="s">
        <v>45</v>
      </c>
      <c r="B8" s="3">
        <f>'DE_VIE only'!B8</f>
        <v>1542649</v>
      </c>
      <c r="C8" s="3">
        <f>'EN_VIE Group incl. MLA and KSC'!C9</f>
        <v>1567668</v>
      </c>
      <c r="D8" s="3">
        <f>'EN_VIE Group incl. MLA and KSC'!D9</f>
        <v>1772133</v>
      </c>
      <c r="E8" s="3">
        <f>'DE_VIE Gruppe inkl. MLA und KSC'!E10</f>
        <v>2167834</v>
      </c>
      <c r="F8" s="3">
        <f>'DE_VIE Gruppe inkl. MLA und KSC'!F10</f>
        <v>2272439</v>
      </c>
      <c r="G8" s="3">
        <f>'DE_VIE Gruppe inkl. MLA und KSC'!G10</f>
        <v>2363752</v>
      </c>
      <c r="H8" s="3"/>
      <c r="I8" s="3"/>
      <c r="J8" s="3"/>
      <c r="K8" s="3"/>
      <c r="L8" s="3"/>
      <c r="M8" s="3"/>
      <c r="N8" s="3">
        <f t="shared" ref="N8:N12" si="0">SUM(B8:M8)</f>
        <v>11686475</v>
      </c>
    </row>
    <row r="9" spans="1:14" x14ac:dyDescent="0.3">
      <c r="A9" s="2" t="s">
        <v>46</v>
      </c>
      <c r="B9" s="3">
        <f>'DE_VIE only'!B9</f>
        <v>340378</v>
      </c>
      <c r="C9" s="3">
        <f>'EN_VIE Group incl. MLA and KSC'!C10</f>
        <v>326190</v>
      </c>
      <c r="D9" s="3">
        <f>'EN_VIE Group incl. MLA and KSC'!D10</f>
        <v>449158</v>
      </c>
      <c r="E9" s="3">
        <f>'DE_VIE Gruppe inkl. MLA und KSC'!E11</f>
        <v>620500</v>
      </c>
      <c r="F9" s="3">
        <f>'DE_VIE Gruppe inkl. MLA und KSC'!F11</f>
        <v>576194</v>
      </c>
      <c r="G9" s="3">
        <f>'DE_VIE Gruppe inkl. MLA und KSC'!G11</f>
        <v>612698</v>
      </c>
      <c r="H9" s="3"/>
      <c r="I9" s="3"/>
      <c r="J9" s="3"/>
      <c r="K9" s="3"/>
      <c r="L9" s="3"/>
      <c r="M9" s="3"/>
      <c r="N9" s="3">
        <f t="shared" si="0"/>
        <v>2925118</v>
      </c>
    </row>
    <row r="10" spans="1:14" x14ac:dyDescent="0.3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>
        <f>'DE_VIE Gruppe inkl. MLA und KSC'!F12</f>
        <v>21828</v>
      </c>
      <c r="G10" s="3">
        <f>'DE_VIE Gruppe inkl. MLA und KSC'!G12</f>
        <v>21969</v>
      </c>
      <c r="H10" s="3"/>
      <c r="I10" s="3"/>
      <c r="J10" s="3"/>
      <c r="K10" s="3"/>
      <c r="L10" s="3"/>
      <c r="M10" s="3"/>
      <c r="N10" s="3">
        <f t="shared" si="0"/>
        <v>112956</v>
      </c>
    </row>
    <row r="11" spans="1:14" x14ac:dyDescent="0.3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>
        <f>'DE_VIE Gruppe inkl. MLA und KSC'!F13</f>
        <v>27944793.52</v>
      </c>
      <c r="G11" s="6">
        <f>'DE_VIE Gruppe inkl. MLA und KSC'!G13</f>
        <v>25776052.719999999</v>
      </c>
      <c r="H11" s="6"/>
      <c r="I11" s="6"/>
      <c r="J11" s="6"/>
      <c r="K11" s="6"/>
      <c r="L11" s="6"/>
      <c r="M11" s="6"/>
      <c r="N11" s="6">
        <f t="shared" si="0"/>
        <v>154000514.84999999</v>
      </c>
    </row>
    <row r="12" spans="1:14" x14ac:dyDescent="0.3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>
        <f>'DE_VIE Gruppe inkl. MLA und KSC'!F14</f>
        <v>964279</v>
      </c>
      <c r="G12" s="3">
        <f>'DE_VIE Gruppe inkl. MLA und KSC'!G14</f>
        <v>946026</v>
      </c>
      <c r="H12" s="3"/>
      <c r="I12" s="3"/>
      <c r="J12" s="3"/>
      <c r="K12" s="3"/>
      <c r="L12" s="3"/>
      <c r="M12" s="3"/>
      <c r="N12" s="3">
        <f t="shared" si="0"/>
        <v>4914107</v>
      </c>
    </row>
    <row r="13" spans="1:14" x14ac:dyDescent="0.3">
      <c r="A13" s="2" t="s">
        <v>56</v>
      </c>
      <c r="B13" s="10">
        <f>'DE_VIE only'!B13</f>
        <v>18.008446105025019</v>
      </c>
      <c r="C13" s="10">
        <f>'DE_VIE only'!C13</f>
        <v>17.158277071010197</v>
      </c>
      <c r="D13" s="10">
        <f>'DE_VIE only'!D13</f>
        <v>20.168412109902082</v>
      </c>
      <c r="E13" s="10">
        <f>'DE_VIE only'!E13</f>
        <v>22.091465431395942</v>
      </c>
      <c r="F13" s="10">
        <f>'DE_VIE only'!F13</f>
        <v>19.862074005438171</v>
      </c>
      <c r="G13" s="10">
        <f>'DE_VIE only'!G13</f>
        <v>20.365476233607765</v>
      </c>
      <c r="H13" s="10"/>
      <c r="I13" s="10"/>
      <c r="J13" s="10"/>
      <c r="K13" s="10"/>
      <c r="L13" s="10"/>
      <c r="M13" s="10"/>
      <c r="N13" s="5">
        <f>N9/N7*100</f>
        <v>19.849516200284057</v>
      </c>
    </row>
    <row r="14" spans="1:14" x14ac:dyDescent="0.3">
      <c r="A14" s="30" t="s">
        <v>54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3">
      <c r="A15" s="2" t="s">
        <v>44</v>
      </c>
      <c r="B15" s="5">
        <f>(B7/B27-1)*100</f>
        <v>3.3657687455190155</v>
      </c>
      <c r="C15" s="5">
        <f>(C7/C27-1)*100</f>
        <v>1.3860778902177184</v>
      </c>
      <c r="D15" s="5">
        <f>(D7/D27-1)*100</f>
        <v>0.91103890425210388</v>
      </c>
      <c r="E15" s="5">
        <f>(E7/E27-1)*100</f>
        <v>7.6089267714644082</v>
      </c>
      <c r="F15" s="5">
        <f>(F7/F27-1)*100</f>
        <v>1.9765546895542219</v>
      </c>
      <c r="G15" s="5">
        <f>(G7/G27-1)*100</f>
        <v>-0.40836202008111</v>
      </c>
      <c r="H15" s="5"/>
      <c r="I15" s="5"/>
      <c r="J15" s="5"/>
      <c r="K15" s="5"/>
      <c r="L15" s="5"/>
      <c r="M15" s="5"/>
      <c r="N15" s="5">
        <f>'DE_VIE only'!N15</f>
        <v>2.4338311137148239</v>
      </c>
    </row>
    <row r="16" spans="1:14" x14ac:dyDescent="0.3">
      <c r="A16" s="2" t="s">
        <v>45</v>
      </c>
      <c r="B16" s="5">
        <f t="shared" ref="B16:G20" si="1">(B8/B28-1)*100</f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6.9803615798577301</v>
      </c>
      <c r="F16" s="5">
        <f t="shared" si="1"/>
        <v>3.3420511344283144</v>
      </c>
      <c r="G16" s="5">
        <f t="shared" si="1"/>
        <v>1.0862783217746141</v>
      </c>
      <c r="H16" s="5"/>
      <c r="I16" s="5"/>
      <c r="J16" s="5"/>
      <c r="K16" s="5"/>
      <c r="L16" s="5"/>
      <c r="M16" s="5"/>
      <c r="N16" s="5">
        <f>'DE_VIE only'!N16</f>
        <v>3.5429456726416397</v>
      </c>
    </row>
    <row r="17" spans="1:14" x14ac:dyDescent="0.3">
      <c r="A17" s="2" t="s">
        <v>46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7.9156709902501898</v>
      </c>
      <c r="F17" s="5">
        <f t="shared" si="1"/>
        <v>-9.7004820621477741</v>
      </c>
      <c r="G17" s="5">
        <f t="shared" si="1"/>
        <v>-9.0312771890023509</v>
      </c>
      <c r="H17" s="5"/>
      <c r="I17" s="5"/>
      <c r="J17" s="5"/>
      <c r="K17" s="5"/>
      <c r="L17" s="5"/>
      <c r="M17" s="5"/>
      <c r="N17" s="5">
        <f>'DE_VIE only'!N17</f>
        <v>-4.2212965261073983</v>
      </c>
    </row>
    <row r="18" spans="1:14" x14ac:dyDescent="0.3">
      <c r="A18" s="2" t="s">
        <v>47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>
        <f t="shared" si="1"/>
        <v>0.54815974941269108</v>
      </c>
      <c r="G18" s="5">
        <f t="shared" si="1"/>
        <v>0.43430556825454492</v>
      </c>
      <c r="H18" s="5"/>
      <c r="I18" s="5"/>
      <c r="J18" s="5"/>
      <c r="K18" s="5"/>
      <c r="L18" s="5"/>
      <c r="M18" s="5"/>
      <c r="N18" s="5">
        <f>'DE_VIE only'!N18</f>
        <v>2.9756044196477482</v>
      </c>
    </row>
    <row r="19" spans="1:14" x14ac:dyDescent="0.3">
      <c r="A19" s="2" t="s">
        <v>48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>
        <f t="shared" si="1"/>
        <v>14.707123182114955</v>
      </c>
      <c r="G19" s="5">
        <f t="shared" si="1"/>
        <v>3.9006269735395227</v>
      </c>
      <c r="H19" s="5"/>
      <c r="I19" s="5"/>
      <c r="J19" s="5"/>
      <c r="K19" s="5"/>
      <c r="L19" s="5"/>
      <c r="M19" s="5"/>
      <c r="N19" s="5">
        <f>'DE_VIE only'!N19</f>
        <v>9.1287683282958998</v>
      </c>
    </row>
    <row r="20" spans="1:14" x14ac:dyDescent="0.3">
      <c r="A20" s="2" t="s">
        <v>55</v>
      </c>
      <c r="B20" s="5">
        <f t="shared" si="1"/>
        <v>5.1916273763797038</v>
      </c>
      <c r="C20" s="5">
        <f t="shared" si="1"/>
        <v>3.0374104671020863</v>
      </c>
      <c r="D20" s="5">
        <f t="shared" si="1"/>
        <v>6.6679948698153302</v>
      </c>
      <c r="E20" s="5">
        <f t="shared" si="1"/>
        <v>5.969753218486562</v>
      </c>
      <c r="F20" s="5">
        <f t="shared" si="1"/>
        <v>4.9870763897508219</v>
      </c>
      <c r="G20" s="5">
        <f t="shared" si="1"/>
        <v>1.7703903637061869</v>
      </c>
      <c r="H20" s="5"/>
      <c r="I20" s="5"/>
      <c r="J20" s="5"/>
      <c r="K20" s="5"/>
      <c r="L20" s="5"/>
      <c r="M20" s="5"/>
      <c r="N20" s="5">
        <f>'DE_VIE only'!N20</f>
        <v>4.550196085856939</v>
      </c>
    </row>
    <row r="21" spans="1:14" x14ac:dyDescent="0.3">
      <c r="A21" s="2" t="s">
        <v>58</v>
      </c>
      <c r="B21" s="5">
        <f>B13-B33</f>
        <v>-2.0571028496972019</v>
      </c>
      <c r="C21" s="5">
        <f>C13-C33</f>
        <v>-2.5753335845635803</v>
      </c>
      <c r="D21" s="5">
        <f>(D13/D33-1)*100</f>
        <v>3.3911273904965178</v>
      </c>
      <c r="E21" s="5">
        <f t="shared" ref="E21:G21" si="2">(E13/E33-1)*100</f>
        <v>0.28505462138588289</v>
      </c>
      <c r="F21" s="5">
        <f t="shared" si="2"/>
        <v>-11.450707260360215</v>
      </c>
      <c r="G21" s="5">
        <f t="shared" si="2"/>
        <v>-8.6582722644444452</v>
      </c>
      <c r="H21" s="5"/>
      <c r="I21" s="5"/>
      <c r="J21" s="5"/>
      <c r="K21" s="5"/>
      <c r="L21" s="5"/>
      <c r="M21" s="5"/>
      <c r="N21" s="5">
        <f>'DE_VIE only'!N21</f>
        <v>-0.59966106543037512</v>
      </c>
    </row>
    <row r="22" spans="1:14" x14ac:dyDescent="0.3">
      <c r="A22" s="1"/>
    </row>
    <row r="23" spans="1:14" x14ac:dyDescent="0.3">
      <c r="A23" s="1"/>
    </row>
    <row r="24" spans="1:14" x14ac:dyDescent="0.3">
      <c r="B24" s="29">
        <v>2024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3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3">
      <c r="A26" s="30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3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3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3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3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3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3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3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3">
      <c r="A34" s="30" t="s">
        <v>54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3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3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3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3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3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3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3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29">
        <v>2023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3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3">
      <c r="A46" s="30" t="s">
        <v>31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3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3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3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3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3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3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3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3">
      <c r="A54" s="30" t="s">
        <v>54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3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3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3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3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3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3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3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3">
      <c r="A62" s="1"/>
    </row>
    <row r="63" spans="1:14" x14ac:dyDescent="0.3">
      <c r="A63" s="1"/>
    </row>
    <row r="64" spans="1:14" x14ac:dyDescent="0.3">
      <c r="B64" s="29">
        <v>2022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3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3">
      <c r="A66" s="30" t="s">
        <v>31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x14ac:dyDescent="0.3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3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3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3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3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3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3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3">
      <c r="A74" s="30" t="s">
        <v>54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3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3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3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3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3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3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3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3">
      <c r="A82" s="11" t="s">
        <v>63</v>
      </c>
    </row>
    <row r="83" spans="1:14" x14ac:dyDescent="0.3">
      <c r="A83" s="1"/>
    </row>
    <row r="84" spans="1:14" x14ac:dyDescent="0.3">
      <c r="B84" s="29">
        <v>2021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3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3">
      <c r="A86" s="30" t="s">
        <v>31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3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3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3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3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3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3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3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3">
      <c r="A94" s="30" t="s">
        <v>54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3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3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3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3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3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3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3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3">
      <c r="A102" s="11" t="s">
        <v>60</v>
      </c>
    </row>
    <row r="104" spans="1:14" x14ac:dyDescent="0.3">
      <c r="B104" s="29">
        <v>2020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3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3">
      <c r="A106" s="30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3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3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3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3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3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3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3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3">
      <c r="A114" s="30" t="s">
        <v>54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5" x14ac:dyDescent="0.3">
      <c r="A115" s="2" t="s">
        <v>44</v>
      </c>
      <c r="B115" s="5">
        <f t="shared" ref="B115:C120" si="3">(B107/B127-1)*100</f>
        <v>14.350685419321296</v>
      </c>
      <c r="C115" s="5">
        <f t="shared" si="3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3">
      <c r="A116" s="2" t="s">
        <v>45</v>
      </c>
      <c r="B116" s="5">
        <f t="shared" si="3"/>
        <v>14.882327309690368</v>
      </c>
      <c r="C116" s="5">
        <f t="shared" si="3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3">
      <c r="A117" s="2" t="s">
        <v>46</v>
      </c>
      <c r="B117" s="5">
        <f t="shared" si="3"/>
        <v>13.307025557137099</v>
      </c>
      <c r="C117" s="5">
        <f t="shared" si="3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3">
      <c r="A118" s="2" t="s">
        <v>47</v>
      </c>
      <c r="B118" s="5">
        <f t="shared" si="3"/>
        <v>7.3523746629244435</v>
      </c>
      <c r="C118" s="5">
        <f t="shared" si="3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3">
      <c r="A119" s="2" t="s">
        <v>48</v>
      </c>
      <c r="B119" s="5">
        <f t="shared" si="3"/>
        <v>-4.0949089009426505</v>
      </c>
      <c r="C119" s="5">
        <f t="shared" si="3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3">
      <c r="A120" s="19" t="s">
        <v>55</v>
      </c>
      <c r="B120" s="5">
        <f t="shared" si="3"/>
        <v>7.3226418690555128</v>
      </c>
      <c r="C120" s="5">
        <f t="shared" si="3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3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3">
      <c r="A122" s="11" t="s">
        <v>57</v>
      </c>
    </row>
    <row r="123" spans="1:15" x14ac:dyDescent="0.3">
      <c r="H123" s="12">
        <f>SUM(H127:M127)</f>
        <v>16995934</v>
      </c>
      <c r="I123">
        <f>H123/H143-1</f>
        <v>0.11837553545990009</v>
      </c>
      <c r="K123">
        <f>K127/K147-1</f>
        <v>0.10220587694628525</v>
      </c>
    </row>
    <row r="124" spans="1:15" x14ac:dyDescent="0.3">
      <c r="B124" s="29">
        <v>2019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5" x14ac:dyDescent="0.3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3">
      <c r="A126" s="30" t="s">
        <v>31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5" x14ac:dyDescent="0.3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3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3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3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3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3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3">
      <c r="A133" s="2" t="s">
        <v>56</v>
      </c>
      <c r="B133" s="5">
        <f>B129/B127*100</f>
        <v>20.567112871486128</v>
      </c>
      <c r="C133" s="5">
        <f t="shared" ref="C133:N133" si="4">C129/C127*100</f>
        <v>18.796493833731827</v>
      </c>
      <c r="D133" s="5">
        <f t="shared" si="4"/>
        <v>21.656267480843216</v>
      </c>
      <c r="E133" s="5">
        <f t="shared" si="4"/>
        <v>22.748838999134168</v>
      </c>
      <c r="F133" s="5">
        <f t="shared" si="4"/>
        <v>22.011350772514991</v>
      </c>
      <c r="G133" s="5">
        <f t="shared" si="4"/>
        <v>23.119445533145072</v>
      </c>
      <c r="H133" s="5">
        <f t="shared" si="4"/>
        <v>24.979312962611502</v>
      </c>
      <c r="I133" s="5">
        <f t="shared" si="4"/>
        <v>24.640275212470883</v>
      </c>
      <c r="J133" s="5">
        <f t="shared" si="4"/>
        <v>24.290768053184461</v>
      </c>
      <c r="K133" s="5">
        <f t="shared" si="4"/>
        <v>25.754330057298713</v>
      </c>
      <c r="L133" s="5">
        <f t="shared" si="4"/>
        <v>21.878983342310665</v>
      </c>
      <c r="M133" s="5">
        <f t="shared" si="4"/>
        <v>18.527361748116412</v>
      </c>
      <c r="N133" s="5">
        <f t="shared" si="4"/>
        <v>22.708044601717209</v>
      </c>
    </row>
    <row r="134" spans="1:14" x14ac:dyDescent="0.3">
      <c r="A134" s="30" t="s">
        <v>54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x14ac:dyDescent="0.3">
      <c r="A135" s="2" t="s">
        <v>44</v>
      </c>
      <c r="B135" s="5">
        <f t="shared" ref="B135:B140" si="5">(B127/B147-1)*100</f>
        <v>24.369753036522489</v>
      </c>
      <c r="C135" s="5">
        <f t="shared" ref="C135:N140" si="6">(C127/C147-1)*100</f>
        <v>25.633530893225974</v>
      </c>
      <c r="D135" s="5">
        <f t="shared" si="6"/>
        <v>23.923062655028993</v>
      </c>
      <c r="E135" s="5">
        <f t="shared" si="6"/>
        <v>26.590532917789943</v>
      </c>
      <c r="F135" s="5">
        <f t="shared" si="6"/>
        <v>24.374423444196314</v>
      </c>
      <c r="G135" s="5">
        <f t="shared" si="6"/>
        <v>19.659733303831374</v>
      </c>
      <c r="H135" s="5">
        <f t="shared" si="6"/>
        <v>15.783536719356594</v>
      </c>
      <c r="I135" s="5">
        <f t="shared" si="6"/>
        <v>13.216821232456621</v>
      </c>
      <c r="J135" s="5">
        <f t="shared" si="6"/>
        <v>10.424167575305777</v>
      </c>
      <c r="K135" s="5">
        <f t="shared" si="6"/>
        <v>10.220587694628524</v>
      </c>
      <c r="L135" s="5">
        <f t="shared" si="6"/>
        <v>9.0552197378706687</v>
      </c>
      <c r="M135" s="5">
        <f t="shared" si="6"/>
        <v>11.600874226557867</v>
      </c>
      <c r="N135" s="5">
        <f>'DE_VIE Gruppe inkl. MLA und KSC'!P199</f>
        <v>17.105622116297738</v>
      </c>
    </row>
    <row r="136" spans="1:14" x14ac:dyDescent="0.3">
      <c r="A136" s="2" t="s">
        <v>45</v>
      </c>
      <c r="B136" s="5">
        <f t="shared" si="5"/>
        <v>30.583063563486835</v>
      </c>
      <c r="C136" s="5">
        <f t="shared" si="6"/>
        <v>30.59962975648034</v>
      </c>
      <c r="D136" s="5">
        <f t="shared" si="6"/>
        <v>27.544573172303167</v>
      </c>
      <c r="E136" s="5">
        <f t="shared" si="6"/>
        <v>32.236611985286402</v>
      </c>
      <c r="F136" s="5">
        <f t="shared" si="6"/>
        <v>29.495621843040066</v>
      </c>
      <c r="G136" s="5">
        <f t="shared" si="6"/>
        <v>25.40505351829627</v>
      </c>
      <c r="H136" s="5">
        <f t="shared" si="6"/>
        <v>19.030989444544065</v>
      </c>
      <c r="I136" s="5">
        <f t="shared" si="6"/>
        <v>17.806954099595341</v>
      </c>
      <c r="J136" s="5">
        <f t="shared" si="6"/>
        <v>11.981656883205716</v>
      </c>
      <c r="K136" s="5">
        <f t="shared" si="6"/>
        <v>9.8809568492036703</v>
      </c>
      <c r="L136" s="5">
        <f t="shared" si="6"/>
        <v>7.7836061210141416</v>
      </c>
      <c r="M136" s="5">
        <f t="shared" si="6"/>
        <v>10.54310753981833</v>
      </c>
      <c r="N136" s="5">
        <f>'DE_VIE Gruppe inkl. MLA und KSC'!P200</f>
        <v>20.010431563627627</v>
      </c>
    </row>
    <row r="137" spans="1:14" x14ac:dyDescent="0.3">
      <c r="A137" s="2" t="s">
        <v>46</v>
      </c>
      <c r="B137" s="5">
        <f t="shared" si="5"/>
        <v>6.1562315000140977</v>
      </c>
      <c r="C137" s="5">
        <f t="shared" si="6"/>
        <v>8.6415005396285771</v>
      </c>
      <c r="D137" s="5">
        <f t="shared" si="6"/>
        <v>10.416235513245041</v>
      </c>
      <c r="E137" s="5">
        <f t="shared" si="6"/>
        <v>8.2347678640160673</v>
      </c>
      <c r="F137" s="5">
        <f t="shared" si="6"/>
        <v>6.5852763668555081</v>
      </c>
      <c r="G137" s="5">
        <f t="shared" si="6"/>
        <v>3.0612366798872248</v>
      </c>
      <c r="H137" s="5">
        <f t="shared" si="6"/>
        <v>6.6609038601799009</v>
      </c>
      <c r="I137" s="5">
        <f t="shared" si="6"/>
        <v>1.3539621538075863</v>
      </c>
      <c r="J137" s="5">
        <f t="shared" si="6"/>
        <v>6.009029080675421</v>
      </c>
      <c r="K137" s="5">
        <f t="shared" si="6"/>
        <v>11.368246526090765</v>
      </c>
      <c r="L137" s="5">
        <f t="shared" si="6"/>
        <v>14.318553285960256</v>
      </c>
      <c r="M137" s="5">
        <f t="shared" si="6"/>
        <v>16.425514571020994</v>
      </c>
      <c r="N137" s="5">
        <f>'DE_VIE Gruppe inkl. MLA und KSC'!P201</f>
        <v>7.6439746680041276</v>
      </c>
    </row>
    <row r="138" spans="1:14" x14ac:dyDescent="0.3">
      <c r="A138" s="2" t="s">
        <v>47</v>
      </c>
      <c r="B138" s="5">
        <f t="shared" si="5"/>
        <v>15.312856961543343</v>
      </c>
      <c r="C138" s="5">
        <f t="shared" si="6"/>
        <v>15.999193656766565</v>
      </c>
      <c r="D138" s="5">
        <f t="shared" si="6"/>
        <v>15.954968944099379</v>
      </c>
      <c r="E138" s="5">
        <f t="shared" si="6"/>
        <v>16.749297214413495</v>
      </c>
      <c r="F138" s="5">
        <f t="shared" si="6"/>
        <v>15.805225653206655</v>
      </c>
      <c r="G138" s="5">
        <f t="shared" si="6"/>
        <v>12.8689437534806</v>
      </c>
      <c r="H138" s="5">
        <f t="shared" si="6"/>
        <v>12.341546152472782</v>
      </c>
      <c r="I138" s="5">
        <f t="shared" si="6"/>
        <v>8.673267326732681</v>
      </c>
      <c r="J138" s="5">
        <f t="shared" si="6"/>
        <v>8.0390583199571921</v>
      </c>
      <c r="K138" s="5">
        <f t="shared" si="6"/>
        <v>3.8485275965438159</v>
      </c>
      <c r="L138" s="5">
        <f t="shared" si="6"/>
        <v>1.6982622432859307</v>
      </c>
      <c r="M138" s="5">
        <f t="shared" si="6"/>
        <v>5.0582075135986893</v>
      </c>
      <c r="N138" s="5">
        <f>'DE_VIE Gruppe inkl. MLA und KSC'!P202</f>
        <v>10.704386649184251</v>
      </c>
    </row>
    <row r="139" spans="1:14" x14ac:dyDescent="0.3">
      <c r="A139" s="2" t="s">
        <v>48</v>
      </c>
      <c r="B139" s="5">
        <f t="shared" si="5"/>
        <v>-2.8433230066930326</v>
      </c>
      <c r="C139" s="5">
        <f t="shared" si="6"/>
        <v>-1.6932809354372247</v>
      </c>
      <c r="D139" s="5">
        <f t="shared" si="6"/>
        <v>-1.9255208001491386</v>
      </c>
      <c r="E139" s="5">
        <f t="shared" si="6"/>
        <v>-6.7176397305839908</v>
      </c>
      <c r="F139" s="5">
        <f t="shared" si="6"/>
        <v>-1.4900055564651793</v>
      </c>
      <c r="G139" s="5">
        <f t="shared" si="6"/>
        <v>-12.744547381627559</v>
      </c>
      <c r="H139" s="5">
        <f t="shared" si="6"/>
        <v>-8.4158039637499904</v>
      </c>
      <c r="I139" s="5">
        <f t="shared" si="6"/>
        <v>-3.6603026309772524</v>
      </c>
      <c r="J139" s="5">
        <f t="shared" si="6"/>
        <v>-2.9684489660824043</v>
      </c>
      <c r="K139" s="5">
        <f t="shared" si="6"/>
        <v>-2.7884937741387783</v>
      </c>
      <c r="L139" s="5">
        <f t="shared" si="6"/>
        <v>1.2082303271461203</v>
      </c>
      <c r="M139" s="5">
        <f t="shared" si="6"/>
        <v>-3.1967245127298316</v>
      </c>
      <c r="N139" s="5">
        <f>'DE_VIE Gruppe inkl. MLA und KSC'!P203</f>
        <v>-3.9</v>
      </c>
    </row>
    <row r="140" spans="1:14" x14ac:dyDescent="0.3">
      <c r="A140" s="19" t="s">
        <v>55</v>
      </c>
      <c r="B140" s="5">
        <f t="shared" si="5"/>
        <v>19.476241640874314</v>
      </c>
      <c r="C140" s="5">
        <f t="shared" si="6"/>
        <v>19.15590848816473</v>
      </c>
      <c r="D140" s="5">
        <f t="shared" si="6"/>
        <v>18.495243721325693</v>
      </c>
      <c r="E140" s="5">
        <f t="shared" si="6"/>
        <v>21.241975416558478</v>
      </c>
      <c r="F140" s="5">
        <f t="shared" si="6"/>
        <v>19.413349115856615</v>
      </c>
      <c r="G140" s="5">
        <f t="shared" si="6"/>
        <v>14.922243701898697</v>
      </c>
      <c r="H140" s="5">
        <f t="shared" si="6"/>
        <v>15.096320550480137</v>
      </c>
      <c r="I140" s="5">
        <f t="shared" si="6"/>
        <v>10.804237284398166</v>
      </c>
      <c r="J140" s="5">
        <f t="shared" si="6"/>
        <v>9.9266674164885771</v>
      </c>
      <c r="K140" s="5">
        <f t="shared" si="6"/>
        <v>7.3050248880731861</v>
      </c>
      <c r="L140" s="5">
        <f t="shared" si="6"/>
        <v>4.6190435827503817</v>
      </c>
      <c r="M140" s="5">
        <f t="shared" si="6"/>
        <v>7.1896807734886048</v>
      </c>
      <c r="N140" s="5">
        <f t="shared" si="6"/>
        <v>13.594773070973254</v>
      </c>
    </row>
    <row r="141" spans="1:14" x14ac:dyDescent="0.3">
      <c r="A141" s="2" t="s">
        <v>58</v>
      </c>
      <c r="B141" s="5">
        <f>B133-B153</f>
        <v>-3.5287570775208081</v>
      </c>
      <c r="C141" s="5">
        <f t="shared" ref="C141:N141" si="7">C133-C153</f>
        <v>-2.9398580853315366</v>
      </c>
      <c r="D141" s="5">
        <f t="shared" si="7"/>
        <v>-2.6491345230194767</v>
      </c>
      <c r="E141" s="5">
        <f t="shared" si="7"/>
        <v>-3.8580241095806151</v>
      </c>
      <c r="F141" s="5">
        <f t="shared" si="7"/>
        <v>-3.6737077541131349</v>
      </c>
      <c r="G141" s="5">
        <f t="shared" si="7"/>
        <v>-3.7234953799487869</v>
      </c>
      <c r="H141" s="5">
        <f t="shared" si="7"/>
        <v>-2.1364632492810891</v>
      </c>
      <c r="I141" s="5">
        <f t="shared" si="7"/>
        <v>-2.8839929519587102</v>
      </c>
      <c r="J141" s="5">
        <f t="shared" si="7"/>
        <v>-1.0116789675918518</v>
      </c>
      <c r="K141" s="5">
        <f t="shared" si="7"/>
        <v>0.26540046432110742</v>
      </c>
      <c r="L141" s="5">
        <f t="shared" si="7"/>
        <v>1.0073289392984286</v>
      </c>
      <c r="M141" s="5">
        <f t="shared" si="7"/>
        <v>0.76776862267503532</v>
      </c>
      <c r="N141" s="5">
        <f t="shared" si="7"/>
        <v>-1.9959827098937311</v>
      </c>
    </row>
    <row r="143" spans="1:14" x14ac:dyDescent="0.3">
      <c r="H143" s="12">
        <f>SUM(H147:M147)</f>
        <v>15196983</v>
      </c>
    </row>
    <row r="144" spans="1:14" x14ac:dyDescent="0.3">
      <c r="B144" s="29">
        <v>2018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3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4" x14ac:dyDescent="0.3">
      <c r="A146" s="30" t="s">
        <v>31</v>
      </c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x14ac:dyDescent="0.3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3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3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3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3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3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3">
      <c r="A153" s="2" t="s">
        <v>56</v>
      </c>
      <c r="B153" s="5">
        <f>B149/B147*100</f>
        <v>24.095869949006936</v>
      </c>
      <c r="C153" s="5">
        <f t="shared" ref="C153:N153" si="8">C149/C147*100</f>
        <v>21.736351919063363</v>
      </c>
      <c r="D153" s="5">
        <f t="shared" si="8"/>
        <v>24.305402003862692</v>
      </c>
      <c r="E153" s="5">
        <f t="shared" si="8"/>
        <v>26.606863108714784</v>
      </c>
      <c r="F153" s="5">
        <f t="shared" si="8"/>
        <v>25.685058526628126</v>
      </c>
      <c r="G153" s="5">
        <f t="shared" si="8"/>
        <v>26.842940913093859</v>
      </c>
      <c r="H153" s="5">
        <f t="shared" si="8"/>
        <v>27.115776211892591</v>
      </c>
      <c r="I153" s="5">
        <f t="shared" si="8"/>
        <v>27.524268164429593</v>
      </c>
      <c r="J153" s="5">
        <f t="shared" si="8"/>
        <v>25.302447020776313</v>
      </c>
      <c r="K153" s="5">
        <f t="shared" si="8"/>
        <v>25.488929592977605</v>
      </c>
      <c r="L153" s="5">
        <f t="shared" si="8"/>
        <v>20.871654403012236</v>
      </c>
      <c r="M153" s="5">
        <f t="shared" si="8"/>
        <v>17.759593125441377</v>
      </c>
      <c r="N153" s="5">
        <f t="shared" si="8"/>
        <v>24.70402731161094</v>
      </c>
    </row>
    <row r="154" spans="1:14" x14ac:dyDescent="0.3">
      <c r="A154" s="30" t="s">
        <v>54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x14ac:dyDescent="0.3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3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3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3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3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3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3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3">
      <c r="B180">
        <f>1000</f>
        <v>1000</v>
      </c>
    </row>
  </sheetData>
  <mergeCells count="24"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  <mergeCell ref="A74:N74"/>
    <mergeCell ref="B84:N84"/>
    <mergeCell ref="A86:N86"/>
    <mergeCell ref="B24:N24"/>
    <mergeCell ref="A26:N26"/>
    <mergeCell ref="A34:N34"/>
    <mergeCell ref="B44:N44"/>
    <mergeCell ref="A46:N4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Hartmann Lara, FM</cp:lastModifiedBy>
  <cp:lastPrinted>2020-02-12T06:42:12Z</cp:lastPrinted>
  <dcterms:created xsi:type="dcterms:W3CDTF">2020-02-03T09:46:16Z</dcterms:created>
  <dcterms:modified xsi:type="dcterms:W3CDTF">2025-07-15T05:25:45Z</dcterms:modified>
</cp:coreProperties>
</file>