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V:\01_KR\1001 INTERNETAUFTRITT, VERKEHRSZAHLEN, PRR\EXCEL VERKEHR\2025\"/>
    </mc:Choice>
  </mc:AlternateContent>
  <xr:revisionPtr revIDLastSave="0" documentId="13_ncr:1_{D129928F-5A39-4321-BCEC-0AFFA6F4BF2D}" xr6:coauthVersionLast="47" xr6:coauthVersionMax="47" xr10:uidLastSave="{00000000-0000-0000-0000-000000000000}"/>
  <bookViews>
    <workbookView xWindow="-120" yWindow="-120" windowWidth="29040" windowHeight="17520" activeTab="3" xr2:uid="{00000000-000D-0000-FFFF-FFFF00000000}"/>
  </bookViews>
  <sheets>
    <sheet name="DE_VIE Gruppe inkl. MLA und KSC" sheetId="1" r:id="rId1"/>
    <sheet name="DE_VIE only" sheetId="6" r:id="rId2"/>
    <sheet name="EN_VIE Group incl. MLA and KSC" sheetId="3" r:id="rId3"/>
    <sheet name="EN_VIE only" sheetId="4" r:id="rId4"/>
  </sheets>
  <externalReferences>
    <externalReference r:id="rId5"/>
    <externalReference r:id="rId6"/>
    <externalReference r:id="rId7"/>
  </externalReferences>
  <calcPr calcId="191029" iterate="1" iterateDelta="0.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6" l="1"/>
  <c r="N20" i="6"/>
  <c r="E8" i="4"/>
  <c r="E9" i="4"/>
  <c r="E10" i="4"/>
  <c r="E11" i="4"/>
  <c r="E12" i="4"/>
  <c r="E7" i="4"/>
  <c r="D7" i="4"/>
  <c r="E30" i="3"/>
  <c r="E31" i="3"/>
  <c r="E32" i="3"/>
  <c r="E33" i="3"/>
  <c r="E34" i="3"/>
  <c r="E29" i="3"/>
  <c r="E23" i="3"/>
  <c r="E25" i="3"/>
  <c r="E27" i="3"/>
  <c r="E22" i="3"/>
  <c r="E16" i="3"/>
  <c r="E17" i="3"/>
  <c r="E18" i="3"/>
  <c r="E19" i="3"/>
  <c r="E20" i="3"/>
  <c r="E15" i="3"/>
  <c r="E9" i="3"/>
  <c r="E10" i="3"/>
  <c r="E11" i="3"/>
  <c r="E12" i="3"/>
  <c r="E13" i="3"/>
  <c r="E8" i="3"/>
  <c r="N15" i="6"/>
  <c r="E8" i="6"/>
  <c r="E9" i="6"/>
  <c r="E10" i="6"/>
  <c r="E11" i="6"/>
  <c r="E12" i="6"/>
  <c r="E7" i="6"/>
  <c r="D8" i="6"/>
  <c r="D9" i="6"/>
  <c r="D10" i="6"/>
  <c r="D11" i="6"/>
  <c r="D12" i="6"/>
  <c r="D7" i="6"/>
  <c r="P33" i="1"/>
  <c r="P34" i="1"/>
  <c r="P35" i="1"/>
  <c r="P30" i="1"/>
  <c r="P24" i="1"/>
  <c r="P26" i="1"/>
  <c r="P28" i="1"/>
  <c r="P23" i="1"/>
  <c r="P17" i="1"/>
  <c r="P18" i="1"/>
  <c r="P19" i="1"/>
  <c r="P20" i="1"/>
  <c r="P21" i="1"/>
  <c r="P16" i="1"/>
  <c r="P12" i="1"/>
  <c r="P13" i="1"/>
  <c r="P14" i="1"/>
  <c r="P9" i="1"/>
  <c r="N31" i="1"/>
  <c r="N32" i="1"/>
  <c r="N33" i="1"/>
  <c r="N34" i="1"/>
  <c r="N35" i="1"/>
  <c r="N30" i="1"/>
  <c r="N29" i="3" s="1"/>
  <c r="N24" i="1"/>
  <c r="N26" i="1"/>
  <c r="N28" i="1"/>
  <c r="N23" i="1"/>
  <c r="N17" i="1"/>
  <c r="N18" i="1"/>
  <c r="N19" i="1"/>
  <c r="N20" i="1"/>
  <c r="N21" i="1"/>
  <c r="N16" i="1"/>
  <c r="N10" i="1"/>
  <c r="N11" i="1"/>
  <c r="N12" i="1"/>
  <c r="N13" i="1"/>
  <c r="N14" i="1"/>
  <c r="N9" i="1"/>
  <c r="D8" i="4"/>
  <c r="D9" i="4"/>
  <c r="D10" i="4"/>
  <c r="D11" i="4"/>
  <c r="D12" i="4"/>
  <c r="D30" i="3"/>
  <c r="D31" i="3"/>
  <c r="D32" i="3"/>
  <c r="D33" i="3"/>
  <c r="D34" i="3"/>
  <c r="D29" i="3"/>
  <c r="D23" i="3"/>
  <c r="D25" i="3"/>
  <c r="D27" i="3"/>
  <c r="D22" i="3"/>
  <c r="C23" i="3"/>
  <c r="D16" i="3"/>
  <c r="D17" i="3"/>
  <c r="D18" i="3"/>
  <c r="D19" i="3"/>
  <c r="D20" i="3"/>
  <c r="D15" i="3"/>
  <c r="D9" i="3"/>
  <c r="D10" i="3"/>
  <c r="D11" i="3"/>
  <c r="D12" i="3"/>
  <c r="D13" i="3"/>
  <c r="D8" i="3"/>
  <c r="N37" i="6"/>
  <c r="N42" i="1"/>
  <c r="E13" i="6" l="1"/>
  <c r="D13" i="6"/>
  <c r="C10" i="4"/>
  <c r="C11" i="4"/>
  <c r="C12" i="4"/>
  <c r="C7" i="4"/>
  <c r="C30" i="3"/>
  <c r="C31" i="3"/>
  <c r="C32" i="3"/>
  <c r="C33" i="3"/>
  <c r="C34" i="3"/>
  <c r="C29" i="3"/>
  <c r="C25" i="3"/>
  <c r="C27" i="3"/>
  <c r="C22" i="3"/>
  <c r="C20" i="3"/>
  <c r="C16" i="3"/>
  <c r="C17" i="3"/>
  <c r="C18" i="3"/>
  <c r="C19" i="3"/>
  <c r="C15" i="3"/>
  <c r="C9" i="3"/>
  <c r="C8" i="4" s="1"/>
  <c r="C10" i="3"/>
  <c r="C9" i="4" s="1"/>
  <c r="C11" i="3"/>
  <c r="C12" i="3"/>
  <c r="C13" i="3"/>
  <c r="C8" i="3"/>
  <c r="B7" i="6"/>
  <c r="C8" i="6"/>
  <c r="C9" i="6"/>
  <c r="C10" i="6"/>
  <c r="C11" i="6"/>
  <c r="C12" i="6"/>
  <c r="C7" i="6"/>
  <c r="D13" i="4" l="1"/>
  <c r="E13" i="4"/>
  <c r="N7" i="6"/>
  <c r="C13" i="6"/>
  <c r="B13" i="1"/>
  <c r="C13" i="4" l="1"/>
  <c r="M28" i="4"/>
  <c r="M29" i="4"/>
  <c r="M30" i="4"/>
  <c r="M31" i="4"/>
  <c r="M32" i="4"/>
  <c r="M27" i="4"/>
  <c r="L28" i="4"/>
  <c r="L29" i="4"/>
  <c r="L30" i="4"/>
  <c r="L31" i="4"/>
  <c r="L32" i="4"/>
  <c r="L27" i="4"/>
  <c r="K28" i="4"/>
  <c r="K29" i="4"/>
  <c r="K30" i="4"/>
  <c r="K31" i="4"/>
  <c r="K32" i="4"/>
  <c r="K27" i="4"/>
  <c r="J28" i="4"/>
  <c r="J29" i="4"/>
  <c r="J30" i="4"/>
  <c r="J31" i="4"/>
  <c r="J32" i="4"/>
  <c r="J27" i="4"/>
  <c r="I28" i="4"/>
  <c r="I29" i="4"/>
  <c r="I30" i="4"/>
  <c r="I31" i="4"/>
  <c r="I32" i="4"/>
  <c r="I27" i="4"/>
  <c r="H28" i="4"/>
  <c r="H29" i="4"/>
  <c r="H30" i="4"/>
  <c r="H31" i="4"/>
  <c r="H32" i="4"/>
  <c r="H27" i="4"/>
  <c r="G28" i="4"/>
  <c r="G29" i="4"/>
  <c r="G30" i="4"/>
  <c r="G31" i="4"/>
  <c r="G32" i="4"/>
  <c r="G27" i="4"/>
  <c r="F28" i="4"/>
  <c r="F29" i="4"/>
  <c r="F30" i="4"/>
  <c r="F31" i="4"/>
  <c r="F32" i="4"/>
  <c r="F27" i="4"/>
  <c r="E28" i="4"/>
  <c r="E16" i="4" s="1"/>
  <c r="E29" i="4"/>
  <c r="E17" i="4" s="1"/>
  <c r="E30" i="4"/>
  <c r="E18" i="4" s="1"/>
  <c r="E31" i="4"/>
  <c r="E19" i="4" s="1"/>
  <c r="E32" i="4"/>
  <c r="E20" i="4" s="1"/>
  <c r="E27" i="4"/>
  <c r="E15" i="4" s="1"/>
  <c r="D28" i="4"/>
  <c r="D16" i="4" s="1"/>
  <c r="D29" i="4"/>
  <c r="D17" i="4" s="1"/>
  <c r="D30" i="4"/>
  <c r="D18" i="4" s="1"/>
  <c r="D31" i="4"/>
  <c r="D19" i="4" s="1"/>
  <c r="D32" i="4"/>
  <c r="D20" i="4" s="1"/>
  <c r="D27" i="4"/>
  <c r="D15" i="4" s="1"/>
  <c r="C28" i="4"/>
  <c r="C16" i="4" s="1"/>
  <c r="C29" i="4"/>
  <c r="C17" i="4" s="1"/>
  <c r="C30" i="4"/>
  <c r="C18" i="4" s="1"/>
  <c r="C31" i="4"/>
  <c r="C19" i="4" s="1"/>
  <c r="C32" i="4"/>
  <c r="C20" i="4" s="1"/>
  <c r="C27" i="4"/>
  <c r="C15" i="4" s="1"/>
  <c r="M28" i="6"/>
  <c r="M29" i="6"/>
  <c r="M30" i="6"/>
  <c r="M31" i="6"/>
  <c r="M32" i="6"/>
  <c r="M27" i="6"/>
  <c r="L28" i="6"/>
  <c r="L29" i="6"/>
  <c r="L30" i="6"/>
  <c r="L31" i="6"/>
  <c r="L32" i="6"/>
  <c r="L27" i="6"/>
  <c r="L33" i="6" s="1"/>
  <c r="L33" i="4" s="1"/>
  <c r="K28" i="6"/>
  <c r="K29" i="6"/>
  <c r="K30" i="6"/>
  <c r="K31" i="6"/>
  <c r="K32" i="6"/>
  <c r="K27" i="6"/>
  <c r="J28" i="6"/>
  <c r="J29" i="6"/>
  <c r="J30" i="6"/>
  <c r="J31" i="6"/>
  <c r="J32" i="6"/>
  <c r="J27" i="6"/>
  <c r="J33" i="6" s="1"/>
  <c r="J33" i="4" s="1"/>
  <c r="I28" i="6"/>
  <c r="I29" i="6"/>
  <c r="I30" i="6"/>
  <c r="I31" i="6"/>
  <c r="I32" i="6"/>
  <c r="I27" i="6"/>
  <c r="H28" i="6"/>
  <c r="H29" i="6"/>
  <c r="H30" i="6"/>
  <c r="H31" i="6"/>
  <c r="H32" i="6"/>
  <c r="H27" i="6"/>
  <c r="G28" i="6"/>
  <c r="G29" i="6"/>
  <c r="G30" i="6"/>
  <c r="G31" i="6"/>
  <c r="G32" i="6"/>
  <c r="G27" i="6"/>
  <c r="F28" i="6"/>
  <c r="F29" i="6"/>
  <c r="F30" i="6"/>
  <c r="F31" i="6"/>
  <c r="F32" i="6"/>
  <c r="F27" i="6"/>
  <c r="E28" i="6"/>
  <c r="E16" i="6" s="1"/>
  <c r="E29" i="6"/>
  <c r="E17" i="6" s="1"/>
  <c r="E30" i="6"/>
  <c r="E18" i="6" s="1"/>
  <c r="E31" i="6"/>
  <c r="E19" i="6" s="1"/>
  <c r="E32" i="6"/>
  <c r="E20" i="6" s="1"/>
  <c r="E27" i="6"/>
  <c r="E15" i="6" s="1"/>
  <c r="D28" i="6"/>
  <c r="D29" i="6"/>
  <c r="D30" i="6"/>
  <c r="D18" i="6" s="1"/>
  <c r="D31" i="6"/>
  <c r="D19" i="6" s="1"/>
  <c r="D32" i="6"/>
  <c r="D20" i="6" s="1"/>
  <c r="D27" i="6"/>
  <c r="D15" i="6" s="1"/>
  <c r="C28" i="6"/>
  <c r="C16" i="6" s="1"/>
  <c r="C29" i="6"/>
  <c r="C17" i="6" s="1"/>
  <c r="C30" i="6"/>
  <c r="C18" i="6" s="1"/>
  <c r="C31" i="6"/>
  <c r="C19" i="6" s="1"/>
  <c r="C32" i="6"/>
  <c r="C20" i="6" s="1"/>
  <c r="C27" i="6"/>
  <c r="C15" i="6" s="1"/>
  <c r="P64" i="1"/>
  <c r="P65" i="1"/>
  <c r="P66" i="1"/>
  <c r="P67" i="1"/>
  <c r="P68" i="1"/>
  <c r="P63" i="1"/>
  <c r="P57" i="1"/>
  <c r="P59" i="1"/>
  <c r="P61" i="1"/>
  <c r="P56" i="1"/>
  <c r="P50" i="1"/>
  <c r="P51" i="1"/>
  <c r="P52" i="1"/>
  <c r="P53" i="1"/>
  <c r="P54" i="1"/>
  <c r="P49" i="1"/>
  <c r="P43" i="1"/>
  <c r="P44" i="1"/>
  <c r="P45" i="1"/>
  <c r="P46" i="1"/>
  <c r="P47" i="1"/>
  <c r="P42" i="1"/>
  <c r="N64" i="1"/>
  <c r="N65" i="1"/>
  <c r="N66" i="1"/>
  <c r="N67" i="1"/>
  <c r="N68" i="1"/>
  <c r="N63" i="1"/>
  <c r="N57" i="1"/>
  <c r="N59" i="1"/>
  <c r="N61" i="1"/>
  <c r="N56" i="1"/>
  <c r="N50" i="1"/>
  <c r="N51" i="1"/>
  <c r="N52" i="1"/>
  <c r="N53" i="1"/>
  <c r="N54" i="1"/>
  <c r="N49" i="1"/>
  <c r="N43" i="1"/>
  <c r="N44" i="1"/>
  <c r="N45" i="1"/>
  <c r="N46" i="1"/>
  <c r="N47" i="1"/>
  <c r="B7" i="4"/>
  <c r="B34" i="3"/>
  <c r="B33" i="3"/>
  <c r="B32" i="3"/>
  <c r="B31" i="3"/>
  <c r="B30" i="3"/>
  <c r="B29" i="3"/>
  <c r="B27" i="3"/>
  <c r="B25" i="3"/>
  <c r="B23" i="3"/>
  <c r="B22" i="3"/>
  <c r="B20" i="3"/>
  <c r="B19" i="3"/>
  <c r="B18" i="3"/>
  <c r="B17" i="3"/>
  <c r="B16" i="3"/>
  <c r="B15" i="3"/>
  <c r="B9" i="3"/>
  <c r="B10" i="3"/>
  <c r="B11" i="3"/>
  <c r="B12" i="3"/>
  <c r="B13" i="3"/>
  <c r="B8" i="3"/>
  <c r="B8" i="6"/>
  <c r="B8" i="4" s="1"/>
  <c r="B9" i="6"/>
  <c r="B9" i="4" s="1"/>
  <c r="B10" i="6"/>
  <c r="B10" i="4" s="1"/>
  <c r="B11" i="6"/>
  <c r="B12" i="6"/>
  <c r="O9" i="1"/>
  <c r="O11" i="1"/>
  <c r="P11" i="1" s="1"/>
  <c r="H33" i="6" l="1"/>
  <c r="H33" i="4" s="1"/>
  <c r="I33" i="6"/>
  <c r="M33" i="6"/>
  <c r="K33" i="6"/>
  <c r="B11" i="4"/>
  <c r="N11" i="4" s="1"/>
  <c r="K33" i="4"/>
  <c r="D16" i="6"/>
  <c r="I33" i="4"/>
  <c r="M33" i="4"/>
  <c r="N12" i="6"/>
  <c r="B12" i="4"/>
  <c r="N12" i="4" s="1"/>
  <c r="D17" i="6"/>
  <c r="D33" i="6"/>
  <c r="D21" i="6" s="1"/>
  <c r="F33" i="6"/>
  <c r="B13" i="6"/>
  <c r="G33" i="6"/>
  <c r="E33" i="6"/>
  <c r="E21" i="6" s="1"/>
  <c r="C33" i="6"/>
  <c r="C21" i="6" s="1"/>
  <c r="N17" i="6"/>
  <c r="N17" i="4" s="1"/>
  <c r="N15" i="4"/>
  <c r="N58" i="6"/>
  <c r="N8" i="4"/>
  <c r="N9" i="4"/>
  <c r="N10" i="4"/>
  <c r="N7" i="4"/>
  <c r="O10" i="3"/>
  <c r="P8" i="3"/>
  <c r="O8" i="3"/>
  <c r="N8" i="3"/>
  <c r="N9" i="6"/>
  <c r="N13" i="6" s="1"/>
  <c r="N21" i="6" s="1"/>
  <c r="N10" i="6"/>
  <c r="N11" i="6"/>
  <c r="N8" i="6"/>
  <c r="B27" i="6"/>
  <c r="B15" i="6" s="1"/>
  <c r="B28" i="6"/>
  <c r="B16" i="6" s="1"/>
  <c r="B29" i="6"/>
  <c r="B17" i="6" s="1"/>
  <c r="B30" i="6"/>
  <c r="B18" i="6" s="1"/>
  <c r="B31" i="6"/>
  <c r="B19" i="6" s="1"/>
  <c r="B32" i="6"/>
  <c r="B20" i="6" s="1"/>
  <c r="C33" i="4" l="1"/>
  <c r="C21" i="4" s="1"/>
  <c r="F33" i="4"/>
  <c r="E33" i="4"/>
  <c r="E21" i="4" s="1"/>
  <c r="G33" i="4"/>
  <c r="B13" i="4"/>
  <c r="D33" i="4"/>
  <c r="D21" i="4" s="1"/>
  <c r="N13" i="4"/>
  <c r="N21" i="4" l="1"/>
  <c r="O35" i="1"/>
  <c r="N34" i="3"/>
  <c r="O34" i="1"/>
  <c r="N33" i="3"/>
  <c r="O33" i="1"/>
  <c r="N32" i="3"/>
  <c r="O32" i="1"/>
  <c r="P32" i="1" s="1"/>
  <c r="N31" i="3"/>
  <c r="O31" i="1"/>
  <c r="P31" i="1" s="1"/>
  <c r="N30" i="3"/>
  <c r="O30" i="1"/>
  <c r="O28" i="1"/>
  <c r="N27" i="3"/>
  <c r="O26" i="1"/>
  <c r="N25" i="3"/>
  <c r="O24" i="1"/>
  <c r="N23" i="3"/>
  <c r="O23" i="1"/>
  <c r="N22" i="3"/>
  <c r="O21" i="1"/>
  <c r="N20" i="3"/>
  <c r="O20" i="1"/>
  <c r="N19" i="3"/>
  <c r="O19" i="1"/>
  <c r="N18" i="3"/>
  <c r="O18" i="1"/>
  <c r="N17" i="3"/>
  <c r="O17" i="1"/>
  <c r="N16" i="3"/>
  <c r="O16" i="1"/>
  <c r="N15" i="3"/>
  <c r="O14" i="1"/>
  <c r="N13" i="3"/>
  <c r="O13" i="1"/>
  <c r="N12" i="3"/>
  <c r="O12" i="1"/>
  <c r="N11" i="3"/>
  <c r="P10" i="3"/>
  <c r="N10" i="3"/>
  <c r="O10" i="1"/>
  <c r="P10" i="1" s="1"/>
  <c r="N9" i="3"/>
  <c r="B30" i="4"/>
  <c r="B18" i="4" s="1"/>
  <c r="B28" i="4"/>
  <c r="B16" i="4" s="1"/>
  <c r="B33" i="6"/>
  <c r="B21" i="6" s="1"/>
  <c r="B29" i="4"/>
  <c r="B17" i="4" s="1"/>
  <c r="B31" i="4"/>
  <c r="B19" i="4" s="1"/>
  <c r="B32" i="4"/>
  <c r="B20" i="4" s="1"/>
  <c r="B27" i="4"/>
  <c r="B15" i="4" s="1"/>
  <c r="N16" i="6" l="1"/>
  <c r="N16" i="4" s="1"/>
  <c r="N18" i="6"/>
  <c r="N18" i="4" s="1"/>
  <c r="N20" i="4"/>
  <c r="P12" i="3"/>
  <c r="P34" i="3"/>
  <c r="O34" i="3"/>
  <c r="P29" i="3"/>
  <c r="O29" i="3"/>
  <c r="P30" i="3"/>
  <c r="O30" i="3"/>
  <c r="P31" i="3"/>
  <c r="O31" i="3"/>
  <c r="P25" i="3"/>
  <c r="O25" i="3"/>
  <c r="P27" i="3"/>
  <c r="O27" i="3"/>
  <c r="P22" i="3"/>
  <c r="O22" i="3"/>
  <c r="P23" i="3"/>
  <c r="O23" i="3"/>
  <c r="P18" i="3"/>
  <c r="O18" i="3"/>
  <c r="P16" i="3"/>
  <c r="O16" i="3"/>
  <c r="P17" i="3"/>
  <c r="O17" i="3"/>
  <c r="P20" i="3"/>
  <c r="O20" i="3"/>
  <c r="P19" i="3"/>
  <c r="O19" i="3"/>
  <c r="P15" i="3"/>
  <c r="O15" i="3"/>
  <c r="P9" i="3"/>
  <c r="O9" i="3"/>
  <c r="P11" i="3"/>
  <c r="O11" i="3"/>
  <c r="P13" i="3"/>
  <c r="O13" i="3"/>
  <c r="P32" i="3"/>
  <c r="O32" i="3"/>
  <c r="P33" i="3"/>
  <c r="O33" i="3"/>
  <c r="O12" i="3"/>
  <c r="B33" i="4"/>
  <c r="B21" i="4" s="1"/>
  <c r="N67" i="3"/>
  <c r="N66" i="3"/>
  <c r="N65" i="3"/>
  <c r="N64" i="3"/>
  <c r="N63" i="3"/>
  <c r="N62" i="3"/>
  <c r="N60" i="3"/>
  <c r="N58" i="3"/>
  <c r="N56" i="3"/>
  <c r="N55" i="3"/>
  <c r="N53" i="3"/>
  <c r="N52" i="3"/>
  <c r="N51" i="3"/>
  <c r="N50" i="3"/>
  <c r="N49" i="3"/>
  <c r="N48" i="3"/>
  <c r="N42" i="3"/>
  <c r="N43" i="3"/>
  <c r="N44" i="3"/>
  <c r="N45" i="3"/>
  <c r="N46" i="3"/>
  <c r="N41" i="3"/>
  <c r="O68" i="1"/>
  <c r="O67" i="1"/>
  <c r="O66" i="1"/>
  <c r="O65" i="1"/>
  <c r="O64" i="1"/>
  <c r="O63" i="1"/>
  <c r="O61" i="1"/>
  <c r="O59" i="1"/>
  <c r="O57" i="1"/>
  <c r="O56" i="1"/>
  <c r="O54" i="1"/>
  <c r="O53" i="1"/>
  <c r="O52" i="1"/>
  <c r="O51" i="1"/>
  <c r="O50" i="1"/>
  <c r="O49" i="1"/>
  <c r="O47" i="1"/>
  <c r="N32" i="6" s="1"/>
  <c r="O46" i="1"/>
  <c r="N31" i="6" s="1"/>
  <c r="O45" i="1"/>
  <c r="N30" i="6" s="1"/>
  <c r="O44" i="1"/>
  <c r="N29" i="6" s="1"/>
  <c r="O43" i="1"/>
  <c r="N28" i="6" s="1"/>
  <c r="O42" i="1"/>
  <c r="N27" i="6" s="1"/>
  <c r="N19" i="6" l="1"/>
  <c r="N19" i="4" s="1"/>
  <c r="N33" i="6"/>
  <c r="P66" i="3"/>
  <c r="O66" i="3"/>
  <c r="P52" i="3"/>
  <c r="O52" i="3"/>
  <c r="P53" i="3"/>
  <c r="O53" i="3"/>
  <c r="O41" i="3"/>
  <c r="N27" i="4"/>
  <c r="P55" i="3"/>
  <c r="O55" i="3"/>
  <c r="P50" i="3"/>
  <c r="O50" i="3"/>
  <c r="P51" i="3"/>
  <c r="O51" i="3"/>
  <c r="P67" i="3"/>
  <c r="O67" i="3"/>
  <c r="O42" i="3"/>
  <c r="N28" i="4"/>
  <c r="P56" i="3"/>
  <c r="O56" i="3"/>
  <c r="O43" i="3"/>
  <c r="P58" i="3"/>
  <c r="O58" i="3"/>
  <c r="P48" i="3"/>
  <c r="O48" i="3"/>
  <c r="P64" i="3"/>
  <c r="O64" i="3"/>
  <c r="P49" i="3"/>
  <c r="O49" i="3"/>
  <c r="P65" i="3"/>
  <c r="O65" i="3"/>
  <c r="O44" i="3"/>
  <c r="N30" i="4"/>
  <c r="P60" i="3"/>
  <c r="O60" i="3"/>
  <c r="N31" i="4"/>
  <c r="O45" i="3"/>
  <c r="P62" i="3"/>
  <c r="O62" i="3"/>
  <c r="O46" i="3"/>
  <c r="N32" i="4"/>
  <c r="P63" i="3"/>
  <c r="O63" i="3"/>
  <c r="O99" i="1"/>
  <c r="N29" i="4" l="1"/>
  <c r="N37" i="4"/>
  <c r="P43" i="3"/>
  <c r="N40" i="6"/>
  <c r="N40" i="4" s="1"/>
  <c r="P46" i="3"/>
  <c r="N35" i="4"/>
  <c r="P41" i="3"/>
  <c r="P42" i="3"/>
  <c r="N36" i="6"/>
  <c r="N36" i="4" s="1"/>
  <c r="N38" i="6"/>
  <c r="N38" i="4" s="1"/>
  <c r="P44" i="3"/>
  <c r="P45" i="3"/>
  <c r="N39" i="6"/>
  <c r="N39" i="4" s="1"/>
  <c r="M95" i="3"/>
  <c r="M96" i="3"/>
  <c r="M97" i="3"/>
  <c r="M98" i="3"/>
  <c r="M99" i="3"/>
  <c r="M100" i="3"/>
  <c r="M88" i="3"/>
  <c r="M89" i="3"/>
  <c r="M91" i="3"/>
  <c r="M93" i="3"/>
  <c r="M81" i="3"/>
  <c r="M82" i="3"/>
  <c r="M83" i="3"/>
  <c r="M84" i="3"/>
  <c r="M85" i="3"/>
  <c r="M86" i="3"/>
  <c r="M74" i="3"/>
  <c r="M75" i="3"/>
  <c r="M76" i="3"/>
  <c r="M77" i="3"/>
  <c r="M78" i="3"/>
  <c r="M79" i="3"/>
  <c r="C47" i="6"/>
  <c r="C35" i="6" s="1"/>
  <c r="C35" i="4" s="1"/>
  <c r="D47" i="6"/>
  <c r="D35" i="6" s="1"/>
  <c r="D35" i="4" s="1"/>
  <c r="E47" i="6"/>
  <c r="E35" i="6" s="1"/>
  <c r="E35" i="4" s="1"/>
  <c r="F47" i="6"/>
  <c r="F35" i="6" s="1"/>
  <c r="F35" i="4" s="1"/>
  <c r="G47" i="6"/>
  <c r="G35" i="6" s="1"/>
  <c r="G35" i="4" s="1"/>
  <c r="H47" i="6"/>
  <c r="H35" i="6" s="1"/>
  <c r="H35" i="4" s="1"/>
  <c r="I47" i="6"/>
  <c r="I35" i="6" s="1"/>
  <c r="I35" i="4" s="1"/>
  <c r="J47" i="6"/>
  <c r="J35" i="6" s="1"/>
  <c r="J35" i="4" s="1"/>
  <c r="K47" i="6"/>
  <c r="K35" i="6" s="1"/>
  <c r="K35" i="4" s="1"/>
  <c r="L47" i="6"/>
  <c r="L35" i="6" s="1"/>
  <c r="L35" i="4" s="1"/>
  <c r="M47" i="6"/>
  <c r="C48" i="6"/>
  <c r="C36" i="6" s="1"/>
  <c r="C36" i="4" s="1"/>
  <c r="D48" i="6"/>
  <c r="D36" i="6" s="1"/>
  <c r="D36" i="4" s="1"/>
  <c r="E48" i="6"/>
  <c r="E36" i="6" s="1"/>
  <c r="E36" i="4" s="1"/>
  <c r="F48" i="6"/>
  <c r="F36" i="6" s="1"/>
  <c r="F36" i="4" s="1"/>
  <c r="G48" i="6"/>
  <c r="G36" i="6" s="1"/>
  <c r="G36" i="4" s="1"/>
  <c r="H48" i="6"/>
  <c r="H36" i="6" s="1"/>
  <c r="H36" i="4" s="1"/>
  <c r="I48" i="6"/>
  <c r="I36" i="6" s="1"/>
  <c r="I36" i="4" s="1"/>
  <c r="J48" i="6"/>
  <c r="J36" i="6" s="1"/>
  <c r="J36" i="4" s="1"/>
  <c r="K48" i="6"/>
  <c r="K36" i="6" s="1"/>
  <c r="K36" i="4" s="1"/>
  <c r="L48" i="6"/>
  <c r="L36" i="6" s="1"/>
  <c r="L36" i="4" s="1"/>
  <c r="M48" i="6"/>
  <c r="C49" i="6"/>
  <c r="C37" i="6" s="1"/>
  <c r="C37" i="4" s="1"/>
  <c r="D49" i="6"/>
  <c r="D37" i="6" s="1"/>
  <c r="D37" i="4" s="1"/>
  <c r="E49" i="6"/>
  <c r="E37" i="6" s="1"/>
  <c r="E37" i="4" s="1"/>
  <c r="F49" i="6"/>
  <c r="F37" i="6" s="1"/>
  <c r="F37" i="4" s="1"/>
  <c r="G49" i="6"/>
  <c r="G37" i="6" s="1"/>
  <c r="G37" i="4" s="1"/>
  <c r="H49" i="6"/>
  <c r="H37" i="6" s="1"/>
  <c r="H37" i="4" s="1"/>
  <c r="I49" i="6"/>
  <c r="I37" i="6" s="1"/>
  <c r="I37" i="4" s="1"/>
  <c r="J49" i="6"/>
  <c r="J37" i="6" s="1"/>
  <c r="J37" i="4" s="1"/>
  <c r="K49" i="6"/>
  <c r="K37" i="6" s="1"/>
  <c r="K37" i="4" s="1"/>
  <c r="L49" i="6"/>
  <c r="L37" i="6" s="1"/>
  <c r="L37" i="4" s="1"/>
  <c r="M49" i="6"/>
  <c r="M37" i="6" s="1"/>
  <c r="M37" i="4" s="1"/>
  <c r="C50" i="6"/>
  <c r="C38" i="6" s="1"/>
  <c r="C38" i="4" s="1"/>
  <c r="D50" i="6"/>
  <c r="D38" i="6" s="1"/>
  <c r="D38" i="4" s="1"/>
  <c r="E50" i="6"/>
  <c r="E38" i="6" s="1"/>
  <c r="E38" i="4" s="1"/>
  <c r="F50" i="6"/>
  <c r="F38" i="6" s="1"/>
  <c r="F38" i="4" s="1"/>
  <c r="G50" i="6"/>
  <c r="G38" i="6" s="1"/>
  <c r="G38" i="4" s="1"/>
  <c r="H50" i="6"/>
  <c r="H38" i="6" s="1"/>
  <c r="H38" i="4" s="1"/>
  <c r="I50" i="6"/>
  <c r="I38" i="6" s="1"/>
  <c r="I38" i="4" s="1"/>
  <c r="J50" i="6"/>
  <c r="J38" i="6" s="1"/>
  <c r="J38" i="4" s="1"/>
  <c r="K50" i="6"/>
  <c r="K38" i="6" s="1"/>
  <c r="K38" i="4" s="1"/>
  <c r="L50" i="6"/>
  <c r="L38" i="6" s="1"/>
  <c r="L38" i="4" s="1"/>
  <c r="M50" i="6"/>
  <c r="C51" i="6"/>
  <c r="C39" i="6" s="1"/>
  <c r="C39" i="4" s="1"/>
  <c r="D51" i="6"/>
  <c r="D39" i="6" s="1"/>
  <c r="D39" i="4" s="1"/>
  <c r="E51" i="6"/>
  <c r="E39" i="6" s="1"/>
  <c r="E39" i="4" s="1"/>
  <c r="F51" i="6"/>
  <c r="F39" i="6" s="1"/>
  <c r="F39" i="4" s="1"/>
  <c r="G51" i="6"/>
  <c r="G39" i="6" s="1"/>
  <c r="G39" i="4" s="1"/>
  <c r="H51" i="6"/>
  <c r="H39" i="6" s="1"/>
  <c r="H39" i="4" s="1"/>
  <c r="I51" i="6"/>
  <c r="I39" i="6" s="1"/>
  <c r="I39" i="4" s="1"/>
  <c r="J51" i="6"/>
  <c r="J39" i="6" s="1"/>
  <c r="J39" i="4" s="1"/>
  <c r="K51" i="6"/>
  <c r="K39" i="6" s="1"/>
  <c r="K39" i="4" s="1"/>
  <c r="L51" i="6"/>
  <c r="L39" i="6" s="1"/>
  <c r="L39" i="4" s="1"/>
  <c r="M51" i="6"/>
  <c r="C52" i="6"/>
  <c r="C40" i="6" s="1"/>
  <c r="C40" i="4" s="1"/>
  <c r="D52" i="6"/>
  <c r="D40" i="6" s="1"/>
  <c r="D40" i="4" s="1"/>
  <c r="E52" i="6"/>
  <c r="E40" i="6" s="1"/>
  <c r="E40" i="4" s="1"/>
  <c r="F52" i="6"/>
  <c r="F40" i="6" s="1"/>
  <c r="F40" i="4" s="1"/>
  <c r="G52" i="6"/>
  <c r="G40" i="6" s="1"/>
  <c r="G40" i="4" s="1"/>
  <c r="H52" i="6"/>
  <c r="H40" i="6" s="1"/>
  <c r="H40" i="4" s="1"/>
  <c r="I52" i="6"/>
  <c r="I40" i="6" s="1"/>
  <c r="I40" i="4" s="1"/>
  <c r="J52" i="6"/>
  <c r="J40" i="6" s="1"/>
  <c r="J40" i="4" s="1"/>
  <c r="K52" i="6"/>
  <c r="K40" i="6" s="1"/>
  <c r="K40" i="4" s="1"/>
  <c r="L52" i="6"/>
  <c r="L40" i="6" s="1"/>
  <c r="L40" i="4" s="1"/>
  <c r="M52" i="6"/>
  <c r="B48" i="6"/>
  <c r="B36" i="6" s="1"/>
  <c r="B36" i="4" s="1"/>
  <c r="B49" i="6"/>
  <c r="B37" i="6" s="1"/>
  <c r="B37" i="4" s="1"/>
  <c r="B50" i="6"/>
  <c r="B38" i="6" s="1"/>
  <c r="B38" i="4" s="1"/>
  <c r="B51" i="6"/>
  <c r="B39" i="6" s="1"/>
  <c r="B39" i="4" s="1"/>
  <c r="B52" i="6"/>
  <c r="B40" i="6" s="1"/>
  <c r="B40" i="4" s="1"/>
  <c r="N100" i="1"/>
  <c r="N99" i="1"/>
  <c r="N98" i="1"/>
  <c r="N97" i="1"/>
  <c r="N96" i="1"/>
  <c r="N94" i="1"/>
  <c r="N92" i="1"/>
  <c r="N90" i="1"/>
  <c r="N89" i="1"/>
  <c r="N87" i="1"/>
  <c r="N86" i="1"/>
  <c r="N85" i="1"/>
  <c r="N84" i="1"/>
  <c r="N83" i="1"/>
  <c r="N82" i="1"/>
  <c r="N76" i="1"/>
  <c r="N77" i="1"/>
  <c r="N78" i="1"/>
  <c r="N79" i="1"/>
  <c r="N80" i="1"/>
  <c r="N75" i="1"/>
  <c r="M48" i="4" l="1"/>
  <c r="M36" i="6"/>
  <c r="M36" i="4" s="1"/>
  <c r="M57" i="6"/>
  <c r="M57" i="4" s="1"/>
  <c r="M56" i="6"/>
  <c r="M56" i="4" s="1"/>
  <c r="M50" i="4"/>
  <c r="M38" i="6"/>
  <c r="M38" i="4" s="1"/>
  <c r="M51" i="4"/>
  <c r="M39" i="6"/>
  <c r="M39" i="4" s="1"/>
  <c r="M55" i="6"/>
  <c r="M55" i="4" s="1"/>
  <c r="M35" i="6"/>
  <c r="M35" i="4" s="1"/>
  <c r="M60" i="6"/>
  <c r="M60" i="4" s="1"/>
  <c r="M40" i="6"/>
  <c r="M40" i="4" s="1"/>
  <c r="N33" i="4"/>
  <c r="L53" i="6"/>
  <c r="D53" i="6"/>
  <c r="D41" i="6" s="1"/>
  <c r="D41" i="4" s="1"/>
  <c r="H53" i="6"/>
  <c r="H41" i="6" s="1"/>
  <c r="H41" i="4" s="1"/>
  <c r="M59" i="6"/>
  <c r="M59" i="4" s="1"/>
  <c r="M53" i="6"/>
  <c r="M41" i="6" s="1"/>
  <c r="M41" i="4" s="1"/>
  <c r="I53" i="6"/>
  <c r="I41" i="6" s="1"/>
  <c r="I41" i="4" s="1"/>
  <c r="E53" i="6"/>
  <c r="E41" i="6" s="1"/>
  <c r="E41" i="4" s="1"/>
  <c r="J53" i="6"/>
  <c r="J41" i="6" s="1"/>
  <c r="J41" i="4" s="1"/>
  <c r="G53" i="6"/>
  <c r="G41" i="6" s="1"/>
  <c r="G41" i="4" s="1"/>
  <c r="M58" i="6"/>
  <c r="M58" i="4" s="1"/>
  <c r="M52" i="4"/>
  <c r="C53" i="6"/>
  <c r="C41" i="6" s="1"/>
  <c r="C41" i="4" s="1"/>
  <c r="M47" i="4"/>
  <c r="F53" i="6"/>
  <c r="F41" i="6" s="1"/>
  <c r="F41" i="4" s="1"/>
  <c r="K53" i="6"/>
  <c r="K41" i="6" s="1"/>
  <c r="K41" i="4" s="1"/>
  <c r="M49" i="4"/>
  <c r="L47" i="4"/>
  <c r="L48" i="4"/>
  <c r="L49" i="4"/>
  <c r="L50" i="4"/>
  <c r="L51" i="4"/>
  <c r="L52" i="4"/>
  <c r="L95" i="3"/>
  <c r="L96" i="3"/>
  <c r="L97" i="3"/>
  <c r="L98" i="3"/>
  <c r="L99" i="3"/>
  <c r="L100" i="3"/>
  <c r="L88" i="3"/>
  <c r="L89" i="3"/>
  <c r="L91" i="3"/>
  <c r="L93" i="3"/>
  <c r="L81" i="3"/>
  <c r="L82" i="3"/>
  <c r="L83" i="3"/>
  <c r="L84" i="3"/>
  <c r="L85" i="3"/>
  <c r="L86" i="3"/>
  <c r="L74" i="3"/>
  <c r="L75" i="3"/>
  <c r="L76" i="3"/>
  <c r="L77" i="3"/>
  <c r="L78" i="3"/>
  <c r="L79" i="3"/>
  <c r="L55" i="6"/>
  <c r="L55" i="4" s="1"/>
  <c r="L56" i="6"/>
  <c r="L56" i="4" s="1"/>
  <c r="L57" i="6"/>
  <c r="L57" i="4" s="1"/>
  <c r="L58" i="6"/>
  <c r="L58" i="4" s="1"/>
  <c r="L59" i="6"/>
  <c r="L59" i="4" s="1"/>
  <c r="L60" i="6"/>
  <c r="L60" i="4" s="1"/>
  <c r="L53" i="4" l="1"/>
  <c r="L41" i="6"/>
  <c r="L41" i="4" s="1"/>
  <c r="M53" i="4"/>
  <c r="K47" i="4"/>
  <c r="K48" i="4"/>
  <c r="K49" i="4"/>
  <c r="K50" i="4"/>
  <c r="K51" i="4"/>
  <c r="K52" i="4"/>
  <c r="K95" i="3"/>
  <c r="K96" i="3"/>
  <c r="K97" i="3"/>
  <c r="K98" i="3"/>
  <c r="K99" i="3"/>
  <c r="K100" i="3"/>
  <c r="K88" i="3"/>
  <c r="K89" i="3"/>
  <c r="K91" i="3"/>
  <c r="K93" i="3"/>
  <c r="K81" i="3"/>
  <c r="K82" i="3"/>
  <c r="K83" i="3"/>
  <c r="K84" i="3"/>
  <c r="K85" i="3"/>
  <c r="K86" i="3"/>
  <c r="K74" i="3"/>
  <c r="K75" i="3"/>
  <c r="K76" i="3"/>
  <c r="K77" i="3"/>
  <c r="K78" i="3"/>
  <c r="K79" i="3"/>
  <c r="K60" i="6"/>
  <c r="K60" i="4" s="1"/>
  <c r="K59" i="6"/>
  <c r="K59" i="4" s="1"/>
  <c r="K58" i="6"/>
  <c r="K58" i="4" s="1"/>
  <c r="K57" i="6"/>
  <c r="K57" i="4" s="1"/>
  <c r="K56" i="6"/>
  <c r="K56" i="4" s="1"/>
  <c r="K55" i="6"/>
  <c r="K55" i="4" s="1"/>
  <c r="K53" i="4" l="1"/>
  <c r="J47" i="4"/>
  <c r="J48" i="4"/>
  <c r="J49" i="4"/>
  <c r="J50" i="4"/>
  <c r="J51" i="4"/>
  <c r="J52" i="4"/>
  <c r="J95" i="3"/>
  <c r="J96" i="3"/>
  <c r="J97" i="3"/>
  <c r="J98" i="3"/>
  <c r="J99" i="3"/>
  <c r="J100" i="3"/>
  <c r="J88" i="3"/>
  <c r="J89" i="3"/>
  <c r="J91" i="3"/>
  <c r="J93" i="3"/>
  <c r="J81" i="3"/>
  <c r="J82" i="3"/>
  <c r="J83" i="3"/>
  <c r="J84" i="3"/>
  <c r="J85" i="3"/>
  <c r="J86" i="3"/>
  <c r="J74" i="3"/>
  <c r="J75" i="3"/>
  <c r="J76" i="3"/>
  <c r="J77" i="3"/>
  <c r="J78" i="3"/>
  <c r="J79" i="3"/>
  <c r="J60" i="6"/>
  <c r="J60" i="4" s="1"/>
  <c r="J59" i="6"/>
  <c r="J59" i="4" s="1"/>
  <c r="J58" i="6"/>
  <c r="J58" i="4" s="1"/>
  <c r="J57" i="6"/>
  <c r="J57" i="4" s="1"/>
  <c r="J56" i="6"/>
  <c r="J56" i="4" s="1"/>
  <c r="J55" i="6"/>
  <c r="J55" i="4" s="1"/>
  <c r="J53" i="4" l="1"/>
  <c r="I47" i="4"/>
  <c r="I48" i="4"/>
  <c r="I49" i="4"/>
  <c r="I50" i="4"/>
  <c r="I51" i="4"/>
  <c r="I52" i="4"/>
  <c r="I95" i="3"/>
  <c r="I96" i="3"/>
  <c r="I97" i="3"/>
  <c r="I98" i="3"/>
  <c r="I99" i="3"/>
  <c r="I100" i="3"/>
  <c r="I88" i="3"/>
  <c r="I89" i="3"/>
  <c r="I91" i="3"/>
  <c r="I93" i="3"/>
  <c r="I81" i="3"/>
  <c r="I82" i="3"/>
  <c r="I83" i="3"/>
  <c r="I84" i="3"/>
  <c r="I85" i="3"/>
  <c r="I86" i="3"/>
  <c r="I74" i="3"/>
  <c r="I75" i="3"/>
  <c r="I76" i="3"/>
  <c r="I77" i="3"/>
  <c r="I78" i="3"/>
  <c r="I79" i="3"/>
  <c r="I55" i="6"/>
  <c r="I55" i="4" s="1"/>
  <c r="I56" i="6"/>
  <c r="I56" i="4" s="1"/>
  <c r="I57" i="6"/>
  <c r="I57" i="4" s="1"/>
  <c r="I58" i="6"/>
  <c r="I58" i="4" s="1"/>
  <c r="I59" i="6"/>
  <c r="I59" i="4" s="1"/>
  <c r="I60" i="6"/>
  <c r="I60" i="4" s="1"/>
  <c r="I53" i="4" l="1"/>
  <c r="H47" i="4"/>
  <c r="H48" i="4"/>
  <c r="H49" i="4"/>
  <c r="H50" i="4"/>
  <c r="H51" i="4"/>
  <c r="H52" i="4"/>
  <c r="H95" i="3"/>
  <c r="H96" i="3"/>
  <c r="H97" i="3"/>
  <c r="H98" i="3"/>
  <c r="H99" i="3"/>
  <c r="H100" i="3"/>
  <c r="H88" i="3"/>
  <c r="H89" i="3"/>
  <c r="H91" i="3"/>
  <c r="H93" i="3"/>
  <c r="H81" i="3"/>
  <c r="H82" i="3"/>
  <c r="H83" i="3"/>
  <c r="H84" i="3"/>
  <c r="H85" i="3"/>
  <c r="H86" i="3"/>
  <c r="H74" i="3"/>
  <c r="H75" i="3"/>
  <c r="H76" i="3"/>
  <c r="H77" i="3"/>
  <c r="H78" i="3"/>
  <c r="H79" i="3"/>
  <c r="H55" i="6"/>
  <c r="H55" i="4" s="1"/>
  <c r="H56" i="6"/>
  <c r="H56" i="4" s="1"/>
  <c r="H57" i="6"/>
  <c r="H57" i="4" s="1"/>
  <c r="H58" i="6"/>
  <c r="H58" i="4" s="1"/>
  <c r="H59" i="6"/>
  <c r="H59" i="4" s="1"/>
  <c r="H60" i="6"/>
  <c r="H60" i="4" s="1"/>
  <c r="H53" i="4"/>
  <c r="G95" i="3" l="1"/>
  <c r="G96" i="3"/>
  <c r="G97" i="3"/>
  <c r="G98" i="3"/>
  <c r="G99" i="3"/>
  <c r="G100" i="3"/>
  <c r="G88" i="3"/>
  <c r="G89" i="3"/>
  <c r="G91" i="3"/>
  <c r="G93" i="3"/>
  <c r="G81" i="3"/>
  <c r="G82" i="3"/>
  <c r="G83" i="3"/>
  <c r="G84" i="3"/>
  <c r="G85" i="3"/>
  <c r="G86" i="3"/>
  <c r="G74" i="3"/>
  <c r="G75" i="3"/>
  <c r="G76" i="3"/>
  <c r="G77" i="3"/>
  <c r="G78" i="3"/>
  <c r="G79" i="3"/>
  <c r="G60" i="6"/>
  <c r="G60" i="4" s="1"/>
  <c r="G55" i="6"/>
  <c r="G55" i="4" s="1"/>
  <c r="G56" i="6"/>
  <c r="G56" i="4" s="1"/>
  <c r="G49" i="4"/>
  <c r="G58" i="6"/>
  <c r="G58" i="4" s="1"/>
  <c r="G59" i="6"/>
  <c r="G59" i="4" s="1"/>
  <c r="G52" i="4"/>
  <c r="G51" i="4" l="1"/>
  <c r="G50" i="4"/>
  <c r="G48" i="4"/>
  <c r="G57" i="6"/>
  <c r="G57" i="4" s="1"/>
  <c r="G47" i="4"/>
  <c r="F95" i="3"/>
  <c r="F96" i="3"/>
  <c r="F97" i="3"/>
  <c r="F98" i="3"/>
  <c r="F99" i="3"/>
  <c r="F100" i="3"/>
  <c r="F88" i="3"/>
  <c r="F89" i="3"/>
  <c r="F91" i="3"/>
  <c r="F93" i="3"/>
  <c r="F81" i="3"/>
  <c r="F82" i="3"/>
  <c r="F83" i="3"/>
  <c r="F84" i="3"/>
  <c r="F85" i="3"/>
  <c r="F86" i="3"/>
  <c r="F74" i="3"/>
  <c r="F75" i="3"/>
  <c r="F76" i="3"/>
  <c r="F77" i="3"/>
  <c r="F78" i="3"/>
  <c r="F79" i="3"/>
  <c r="F47" i="4"/>
  <c r="F48" i="4"/>
  <c r="F57" i="6"/>
  <c r="F57" i="4" s="1"/>
  <c r="F50" i="4"/>
  <c r="F59" i="6"/>
  <c r="F59" i="4" s="1"/>
  <c r="F60" i="6"/>
  <c r="F60" i="4" s="1"/>
  <c r="F58" i="6" l="1"/>
  <c r="F58" i="4" s="1"/>
  <c r="F56" i="6"/>
  <c r="F56" i="4" s="1"/>
  <c r="F55" i="6"/>
  <c r="F55" i="4" s="1"/>
  <c r="G53" i="4"/>
  <c r="F51" i="4"/>
  <c r="F52" i="4"/>
  <c r="F49" i="4"/>
  <c r="E55" i="6"/>
  <c r="E55" i="4" s="1"/>
  <c r="E56" i="6"/>
  <c r="E56" i="4" s="1"/>
  <c r="E47" i="4"/>
  <c r="E48" i="4"/>
  <c r="E49" i="4"/>
  <c r="E50" i="4"/>
  <c r="E51" i="4"/>
  <c r="E60" i="6"/>
  <c r="E60" i="4" s="1"/>
  <c r="E95" i="3"/>
  <c r="E96" i="3"/>
  <c r="E97" i="3"/>
  <c r="E98" i="3"/>
  <c r="E99" i="3"/>
  <c r="E100" i="3"/>
  <c r="E88" i="3"/>
  <c r="E89" i="3"/>
  <c r="E91" i="3"/>
  <c r="E93" i="3"/>
  <c r="E81" i="3"/>
  <c r="E82" i="3"/>
  <c r="E83" i="3"/>
  <c r="E84" i="3"/>
  <c r="E85" i="3"/>
  <c r="E86" i="3"/>
  <c r="E74" i="3"/>
  <c r="E75" i="3"/>
  <c r="E76" i="3"/>
  <c r="E77" i="3"/>
  <c r="E78" i="3"/>
  <c r="E79" i="3"/>
  <c r="E58" i="6" l="1"/>
  <c r="E58" i="4" s="1"/>
  <c r="E57" i="6"/>
  <c r="E57" i="4" s="1"/>
  <c r="F53" i="4"/>
  <c r="E59" i="6"/>
  <c r="E59" i="4" s="1"/>
  <c r="E52" i="4"/>
  <c r="E53" i="4"/>
  <c r="D57" i="6"/>
  <c r="D57" i="4" s="1"/>
  <c r="D58" i="6"/>
  <c r="D58" i="4" s="1"/>
  <c r="D55" i="6"/>
  <c r="D55" i="4" s="1"/>
  <c r="D48" i="4"/>
  <c r="D49" i="4"/>
  <c r="D50" i="4"/>
  <c r="D51" i="4"/>
  <c r="D52" i="4"/>
  <c r="D95" i="3"/>
  <c r="D96" i="3"/>
  <c r="D97" i="3"/>
  <c r="D98" i="3"/>
  <c r="D99" i="3"/>
  <c r="D100" i="3"/>
  <c r="D88" i="3"/>
  <c r="D89" i="3"/>
  <c r="D91" i="3"/>
  <c r="D93" i="3"/>
  <c r="D81" i="3"/>
  <c r="D82" i="3"/>
  <c r="D83" i="3"/>
  <c r="D84" i="3"/>
  <c r="D85" i="3"/>
  <c r="D86" i="3"/>
  <c r="D74" i="3"/>
  <c r="D75" i="3"/>
  <c r="D76" i="3"/>
  <c r="D77" i="3"/>
  <c r="D78" i="3"/>
  <c r="D79" i="3"/>
  <c r="D60" i="6" l="1"/>
  <c r="D60" i="4" s="1"/>
  <c r="D56" i="6"/>
  <c r="D56" i="4" s="1"/>
  <c r="D59" i="6"/>
  <c r="D59" i="4" s="1"/>
  <c r="D47" i="4"/>
  <c r="C47" i="4"/>
  <c r="C56" i="6"/>
  <c r="C56" i="4" s="1"/>
  <c r="C53" i="4"/>
  <c r="C58" i="6"/>
  <c r="C58" i="4" s="1"/>
  <c r="C51" i="4"/>
  <c r="C52" i="4"/>
  <c r="C95" i="3"/>
  <c r="C96" i="3"/>
  <c r="C97" i="3"/>
  <c r="C98" i="3"/>
  <c r="C99" i="3"/>
  <c r="C100" i="3"/>
  <c r="C88" i="3"/>
  <c r="C89" i="3"/>
  <c r="C91" i="3"/>
  <c r="C93" i="3"/>
  <c r="C81" i="3"/>
  <c r="C82" i="3"/>
  <c r="C83" i="3"/>
  <c r="C84" i="3"/>
  <c r="C85" i="3"/>
  <c r="C86" i="3"/>
  <c r="C74" i="3"/>
  <c r="C75" i="3"/>
  <c r="C76" i="3"/>
  <c r="C77" i="3"/>
  <c r="C78" i="3"/>
  <c r="C79" i="3"/>
  <c r="C57" i="6" l="1"/>
  <c r="C57" i="4" s="1"/>
  <c r="C55" i="6"/>
  <c r="C55" i="4" s="1"/>
  <c r="C60" i="6"/>
  <c r="C60" i="4" s="1"/>
  <c r="C48" i="4"/>
  <c r="C59" i="6"/>
  <c r="C59" i="4" s="1"/>
  <c r="C49" i="4"/>
  <c r="C50" i="4"/>
  <c r="D53" i="4"/>
  <c r="O125" i="1"/>
  <c r="E134" i="1"/>
  <c r="F134" i="1"/>
  <c r="G134" i="1"/>
  <c r="H134" i="1"/>
  <c r="I134" i="1"/>
  <c r="J134" i="1"/>
  <c r="K134" i="1"/>
  <c r="L134" i="1"/>
  <c r="M134" i="1"/>
  <c r="N101" i="1" s="1"/>
  <c r="D134" i="1"/>
  <c r="B51" i="4" l="1"/>
  <c r="N51" i="6"/>
  <c r="N48" i="6"/>
  <c r="B49" i="4"/>
  <c r="N50" i="6"/>
  <c r="N52" i="6"/>
  <c r="B47" i="6"/>
  <c r="N41" i="6" s="1"/>
  <c r="B60" i="6"/>
  <c r="B60" i="4" s="1"/>
  <c r="B59" i="6"/>
  <c r="B59" i="4" s="1"/>
  <c r="B58" i="6"/>
  <c r="B58" i="4" s="1"/>
  <c r="B57" i="6"/>
  <c r="B57" i="4" s="1"/>
  <c r="B56" i="6"/>
  <c r="B56" i="4" s="1"/>
  <c r="O92" i="3"/>
  <c r="O90" i="3"/>
  <c r="O101" i="1"/>
  <c r="N96" i="3"/>
  <c r="N97" i="3"/>
  <c r="N98" i="3"/>
  <c r="N99" i="3"/>
  <c r="N95" i="3"/>
  <c r="N89" i="3"/>
  <c r="N91" i="3"/>
  <c r="N88" i="3"/>
  <c r="N82" i="3"/>
  <c r="N83" i="3"/>
  <c r="N84" i="3"/>
  <c r="N85" i="3"/>
  <c r="N86" i="3"/>
  <c r="N81" i="3"/>
  <c r="N75" i="3"/>
  <c r="N76" i="3"/>
  <c r="N77" i="3"/>
  <c r="N78" i="3"/>
  <c r="N74" i="3"/>
  <c r="B96" i="3"/>
  <c r="B97" i="3"/>
  <c r="B98" i="3"/>
  <c r="B99" i="3"/>
  <c r="B100" i="3"/>
  <c r="B95" i="3"/>
  <c r="B89" i="3"/>
  <c r="B91" i="3"/>
  <c r="B93" i="3"/>
  <c r="B88" i="3"/>
  <c r="B82" i="3"/>
  <c r="B83" i="3"/>
  <c r="B84" i="3"/>
  <c r="B85" i="3"/>
  <c r="B86" i="3"/>
  <c r="B81" i="3"/>
  <c r="B75" i="3"/>
  <c r="B76" i="3"/>
  <c r="B77" i="3"/>
  <c r="B78" i="3"/>
  <c r="B79" i="3"/>
  <c r="B74" i="3"/>
  <c r="B134" i="1"/>
  <c r="O94" i="1"/>
  <c r="B127" i="1"/>
  <c r="O120" i="1"/>
  <c r="O87" i="1"/>
  <c r="P87" i="1" s="1"/>
  <c r="N79" i="3"/>
  <c r="B113" i="1"/>
  <c r="P80" i="1" s="1"/>
  <c r="O80" i="1"/>
  <c r="O77" i="1"/>
  <c r="P77" i="1" s="1"/>
  <c r="O100" i="1"/>
  <c r="P100" i="1" s="1"/>
  <c r="P99" i="1"/>
  <c r="O98" i="1"/>
  <c r="P98" i="1" s="1"/>
  <c r="O97" i="1"/>
  <c r="P97" i="1" s="1"/>
  <c r="O96" i="1"/>
  <c r="P96" i="1" s="1"/>
  <c r="O92" i="1"/>
  <c r="P92" i="1" s="1"/>
  <c r="O90" i="1"/>
  <c r="P90" i="1" s="1"/>
  <c r="O89" i="1"/>
  <c r="P89" i="1" s="1"/>
  <c r="O86" i="1"/>
  <c r="P86" i="1" s="1"/>
  <c r="O85" i="1"/>
  <c r="P85" i="1" s="1"/>
  <c r="O84" i="1"/>
  <c r="P84" i="1" s="1"/>
  <c r="O83" i="1"/>
  <c r="P83" i="1" s="1"/>
  <c r="O82" i="1"/>
  <c r="P82" i="1" s="1"/>
  <c r="O79" i="1"/>
  <c r="P79" i="1" s="1"/>
  <c r="O78" i="1"/>
  <c r="P78" i="1" s="1"/>
  <c r="O76" i="1"/>
  <c r="P76" i="1" s="1"/>
  <c r="O75" i="1"/>
  <c r="P75" i="1" s="1"/>
  <c r="B53" i="6" l="1"/>
  <c r="B41" i="6" s="1"/>
  <c r="B41" i="4" s="1"/>
  <c r="B35" i="6"/>
  <c r="B35" i="4" s="1"/>
  <c r="N41" i="4"/>
  <c r="P101" i="1"/>
  <c r="P100" i="3" s="1"/>
  <c r="P94" i="1"/>
  <c r="P93" i="3" s="1"/>
  <c r="P89" i="3"/>
  <c r="P95" i="3"/>
  <c r="P96" i="3"/>
  <c r="P98" i="3"/>
  <c r="P97" i="3"/>
  <c r="P99" i="3"/>
  <c r="P81" i="3"/>
  <c r="P83" i="3"/>
  <c r="P84" i="3"/>
  <c r="P85" i="3"/>
  <c r="P86" i="3"/>
  <c r="N58" i="4"/>
  <c r="N55" i="6"/>
  <c r="N57" i="6"/>
  <c r="N47" i="6"/>
  <c r="N47" i="4" s="1"/>
  <c r="O113" i="1"/>
  <c r="O93" i="3"/>
  <c r="P91" i="3"/>
  <c r="P88" i="3"/>
  <c r="O100" i="3"/>
  <c r="P82" i="3"/>
  <c r="N49" i="6"/>
  <c r="B52" i="4"/>
  <c r="B48" i="4"/>
  <c r="B55" i="6"/>
  <c r="B55" i="4" s="1"/>
  <c r="B47" i="4"/>
  <c r="B50" i="4"/>
  <c r="O79" i="3"/>
  <c r="N51" i="4"/>
  <c r="N50" i="4"/>
  <c r="N52" i="4"/>
  <c r="N48" i="4"/>
  <c r="O98" i="3"/>
  <c r="O96" i="3"/>
  <c r="O99" i="3"/>
  <c r="O97" i="3"/>
  <c r="O95" i="3"/>
  <c r="O89" i="3"/>
  <c r="O91" i="3"/>
  <c r="O88" i="3"/>
  <c r="O85" i="3"/>
  <c r="O83" i="3"/>
  <c r="O81" i="3"/>
  <c r="O86" i="3"/>
  <c r="O84" i="3"/>
  <c r="O82" i="3"/>
  <c r="O78" i="3"/>
  <c r="O76" i="3"/>
  <c r="O74" i="3"/>
  <c r="O77" i="3"/>
  <c r="O75" i="3"/>
  <c r="O134" i="1"/>
  <c r="N93" i="3"/>
  <c r="O127" i="1"/>
  <c r="N100" i="3"/>
  <c r="M67" i="4"/>
  <c r="M68" i="4"/>
  <c r="M69" i="4"/>
  <c r="M70" i="4"/>
  <c r="M71" i="4"/>
  <c r="M72" i="4"/>
  <c r="N80" i="6"/>
  <c r="M75" i="6"/>
  <c r="M75" i="4" s="1"/>
  <c r="M76" i="6"/>
  <c r="M76" i="4" s="1"/>
  <c r="M77" i="6"/>
  <c r="M77" i="4" s="1"/>
  <c r="M78" i="6"/>
  <c r="M78" i="4" s="1"/>
  <c r="M79" i="6"/>
  <c r="M79" i="4" s="1"/>
  <c r="M80" i="6"/>
  <c r="M80" i="4" s="1"/>
  <c r="M73" i="6"/>
  <c r="M61" i="6" s="1"/>
  <c r="M61" i="4" s="1"/>
  <c r="M125" i="3"/>
  <c r="M126" i="3"/>
  <c r="M127" i="3"/>
  <c r="M128" i="3"/>
  <c r="M129" i="3"/>
  <c r="M119" i="3"/>
  <c r="M120" i="3"/>
  <c r="M121" i="3"/>
  <c r="M122" i="3"/>
  <c r="M123" i="3"/>
  <c r="M113" i="3"/>
  <c r="M114" i="3"/>
  <c r="M115" i="3"/>
  <c r="M116" i="3"/>
  <c r="M117" i="3"/>
  <c r="M107" i="3"/>
  <c r="M108" i="3"/>
  <c r="M109" i="3"/>
  <c r="M110" i="3"/>
  <c r="M111" i="3"/>
  <c r="N130" i="1"/>
  <c r="N131" i="1"/>
  <c r="N132" i="1"/>
  <c r="N133" i="1"/>
  <c r="N129" i="1"/>
  <c r="N123" i="1"/>
  <c r="N125" i="1"/>
  <c r="N122" i="1"/>
  <c r="N116" i="1"/>
  <c r="N117" i="1"/>
  <c r="N118" i="1"/>
  <c r="N119" i="1"/>
  <c r="N115" i="1"/>
  <c r="N109" i="1"/>
  <c r="N110" i="1"/>
  <c r="N111" i="1"/>
  <c r="N112" i="1"/>
  <c r="N108" i="1"/>
  <c r="M73" i="4" l="1"/>
  <c r="N49" i="4"/>
  <c r="N53" i="6"/>
  <c r="N61" i="6" s="1"/>
  <c r="P74" i="3"/>
  <c r="P77" i="3"/>
  <c r="N57" i="4"/>
  <c r="P78" i="3"/>
  <c r="N59" i="6"/>
  <c r="N59" i="4" s="1"/>
  <c r="P76" i="3"/>
  <c r="P75" i="3"/>
  <c r="N56" i="6"/>
  <c r="N56" i="4" s="1"/>
  <c r="P79" i="3"/>
  <c r="N60" i="6"/>
  <c r="N60" i="4" s="1"/>
  <c r="N55" i="4"/>
  <c r="B53" i="4"/>
  <c r="L67" i="4"/>
  <c r="L68" i="4"/>
  <c r="L69" i="4"/>
  <c r="L70" i="4"/>
  <c r="L71" i="4"/>
  <c r="L72" i="4"/>
  <c r="L75" i="6"/>
  <c r="L75" i="4" s="1"/>
  <c r="L76" i="6"/>
  <c r="L76" i="4" s="1"/>
  <c r="L77" i="6"/>
  <c r="L77" i="4" s="1"/>
  <c r="L78" i="6"/>
  <c r="L78" i="4" s="1"/>
  <c r="L79" i="6"/>
  <c r="L79" i="4" s="1"/>
  <c r="L80" i="6"/>
  <c r="L80" i="4" s="1"/>
  <c r="L73" i="6"/>
  <c r="L61" i="6" s="1"/>
  <c r="L61" i="4" s="1"/>
  <c r="L125" i="3"/>
  <c r="L126" i="3"/>
  <c r="L127" i="3"/>
  <c r="L128" i="3"/>
  <c r="L129" i="3"/>
  <c r="L119" i="3"/>
  <c r="L120" i="3"/>
  <c r="L121" i="3"/>
  <c r="L122" i="3"/>
  <c r="L123" i="3"/>
  <c r="L113" i="3"/>
  <c r="L114" i="3"/>
  <c r="L115" i="3"/>
  <c r="L116" i="3"/>
  <c r="L117" i="3"/>
  <c r="L107" i="3"/>
  <c r="L108" i="3"/>
  <c r="L109" i="3"/>
  <c r="L110" i="3"/>
  <c r="L111" i="3"/>
  <c r="L73" i="4" l="1"/>
  <c r="N53" i="4"/>
  <c r="N61" i="4"/>
  <c r="K67" i="4"/>
  <c r="K68" i="4"/>
  <c r="K69" i="4"/>
  <c r="K70" i="4"/>
  <c r="K71" i="4"/>
  <c r="K72" i="4"/>
  <c r="K75" i="6"/>
  <c r="K75" i="4" s="1"/>
  <c r="K76" i="6"/>
  <c r="K76" i="4" s="1"/>
  <c r="K77" i="6"/>
  <c r="K77" i="4" s="1"/>
  <c r="K78" i="6"/>
  <c r="K78" i="4" s="1"/>
  <c r="K79" i="6"/>
  <c r="K79" i="4" s="1"/>
  <c r="K80" i="6"/>
  <c r="K80" i="4" s="1"/>
  <c r="K73" i="6"/>
  <c r="K125" i="3"/>
  <c r="K126" i="3"/>
  <c r="K127" i="3"/>
  <c r="K128" i="3"/>
  <c r="K129" i="3"/>
  <c r="K119" i="3"/>
  <c r="K120" i="3"/>
  <c r="K121" i="3"/>
  <c r="K122" i="3"/>
  <c r="K123" i="3"/>
  <c r="K113" i="3"/>
  <c r="K114" i="3"/>
  <c r="K115" i="3"/>
  <c r="K116" i="3"/>
  <c r="K117" i="3"/>
  <c r="K107" i="3"/>
  <c r="K108" i="3"/>
  <c r="K109" i="3"/>
  <c r="K110" i="3"/>
  <c r="K111" i="3"/>
  <c r="K73" i="4" l="1"/>
  <c r="K61" i="6"/>
  <c r="K61" i="4" s="1"/>
  <c r="J67" i="4"/>
  <c r="J68" i="4"/>
  <c r="J69" i="4"/>
  <c r="J70" i="4"/>
  <c r="J71" i="4"/>
  <c r="J72" i="4"/>
  <c r="J75" i="6"/>
  <c r="J75" i="4" s="1"/>
  <c r="J76" i="6"/>
  <c r="J76" i="4" s="1"/>
  <c r="J77" i="6"/>
  <c r="J77" i="4" s="1"/>
  <c r="J78" i="6"/>
  <c r="J78" i="4" s="1"/>
  <c r="J79" i="6"/>
  <c r="J79" i="4" s="1"/>
  <c r="J80" i="6"/>
  <c r="J80" i="4" s="1"/>
  <c r="J73" i="6"/>
  <c r="J61" i="6" s="1"/>
  <c r="J61" i="4" s="1"/>
  <c r="J125" i="3"/>
  <c r="J126" i="3"/>
  <c r="J127" i="3"/>
  <c r="J128" i="3"/>
  <c r="J129" i="3"/>
  <c r="J119" i="3"/>
  <c r="J120" i="3"/>
  <c r="J121" i="3"/>
  <c r="J122" i="3"/>
  <c r="J123" i="3"/>
  <c r="J113" i="3"/>
  <c r="J114" i="3"/>
  <c r="J115" i="3"/>
  <c r="J116" i="3"/>
  <c r="J117" i="3"/>
  <c r="J107" i="3"/>
  <c r="J108" i="3"/>
  <c r="J109" i="3"/>
  <c r="J110" i="3"/>
  <c r="J111" i="3"/>
  <c r="J73" i="4" l="1"/>
  <c r="I67" i="4"/>
  <c r="I68" i="4"/>
  <c r="I69" i="4"/>
  <c r="I70" i="4"/>
  <c r="I71" i="4"/>
  <c r="I72" i="4"/>
  <c r="I80" i="6"/>
  <c r="I80" i="4" s="1"/>
  <c r="I75" i="6"/>
  <c r="I75" i="4" s="1"/>
  <c r="I76" i="6"/>
  <c r="I76" i="4" s="1"/>
  <c r="I77" i="6"/>
  <c r="I77" i="4" s="1"/>
  <c r="I78" i="6"/>
  <c r="I78" i="4" s="1"/>
  <c r="I79" i="6"/>
  <c r="I79" i="4" s="1"/>
  <c r="I73" i="6"/>
  <c r="I73" i="4" s="1"/>
  <c r="I125" i="3"/>
  <c r="I126" i="3"/>
  <c r="I127" i="3"/>
  <c r="I128" i="3"/>
  <c r="I129" i="3"/>
  <c r="I119" i="3"/>
  <c r="I120" i="3"/>
  <c r="I121" i="3"/>
  <c r="I122" i="3"/>
  <c r="I123" i="3"/>
  <c r="I113" i="3"/>
  <c r="I114" i="3"/>
  <c r="I115" i="3"/>
  <c r="I116" i="3"/>
  <c r="I117" i="3"/>
  <c r="I107" i="3"/>
  <c r="I108" i="3"/>
  <c r="I109" i="3"/>
  <c r="I110" i="3"/>
  <c r="I111" i="3"/>
  <c r="I61" i="6" l="1"/>
  <c r="I61" i="4" s="1"/>
  <c r="H67" i="4"/>
  <c r="H68" i="4"/>
  <c r="H69" i="4"/>
  <c r="H70" i="4"/>
  <c r="H71" i="4"/>
  <c r="H72" i="4"/>
  <c r="H80" i="6"/>
  <c r="H80" i="4" s="1"/>
  <c r="H76" i="6"/>
  <c r="H76" i="4" s="1"/>
  <c r="H77" i="6"/>
  <c r="H77" i="4" s="1"/>
  <c r="H78" i="6"/>
  <c r="H78" i="4" s="1"/>
  <c r="H79" i="6"/>
  <c r="H79" i="4" s="1"/>
  <c r="H75" i="6"/>
  <c r="H75" i="4" s="1"/>
  <c r="H73" i="6"/>
  <c r="H126" i="3"/>
  <c r="H127" i="3"/>
  <c r="H128" i="3"/>
  <c r="H129" i="3"/>
  <c r="H125" i="3"/>
  <c r="H120" i="3"/>
  <c r="H121" i="3"/>
  <c r="H122" i="3"/>
  <c r="H123" i="3"/>
  <c r="H119" i="3"/>
  <c r="H114" i="3"/>
  <c r="H115" i="3"/>
  <c r="H116" i="3"/>
  <c r="H117" i="3"/>
  <c r="H113" i="3"/>
  <c r="H108" i="3"/>
  <c r="H109" i="3"/>
  <c r="H110" i="3"/>
  <c r="H111" i="3"/>
  <c r="H107" i="3"/>
  <c r="O133" i="1"/>
  <c r="P133" i="1" s="1"/>
  <c r="H73" i="4" l="1"/>
  <c r="H61" i="6"/>
  <c r="H61" i="4" s="1"/>
  <c r="G67" i="4"/>
  <c r="G68" i="4"/>
  <c r="G69" i="4"/>
  <c r="G70" i="4"/>
  <c r="G71" i="4"/>
  <c r="G72" i="4"/>
  <c r="G80" i="6"/>
  <c r="G80" i="4" s="1"/>
  <c r="G75" i="6"/>
  <c r="G75" i="4" s="1"/>
  <c r="G76" i="6"/>
  <c r="G76" i="4" s="1"/>
  <c r="G77" i="6"/>
  <c r="G77" i="4" s="1"/>
  <c r="G78" i="6"/>
  <c r="G78" i="4" s="1"/>
  <c r="G79" i="6"/>
  <c r="G79" i="4" s="1"/>
  <c r="G73" i="6"/>
  <c r="G125" i="3"/>
  <c r="G126" i="3"/>
  <c r="G127" i="3"/>
  <c r="G128" i="3"/>
  <c r="G129" i="3"/>
  <c r="G119" i="3"/>
  <c r="G120" i="3"/>
  <c r="G121" i="3"/>
  <c r="G122" i="3"/>
  <c r="G123" i="3"/>
  <c r="G113" i="3"/>
  <c r="G114" i="3"/>
  <c r="G115" i="3"/>
  <c r="G116" i="3"/>
  <c r="G117" i="3"/>
  <c r="G107" i="3"/>
  <c r="G108" i="3"/>
  <c r="G109" i="3"/>
  <c r="G110" i="3"/>
  <c r="G111" i="3"/>
  <c r="G73" i="4" l="1"/>
  <c r="G61" i="6"/>
  <c r="G61" i="4" s="1"/>
  <c r="F67" i="4"/>
  <c r="F68" i="4"/>
  <c r="F69" i="4"/>
  <c r="F70" i="4"/>
  <c r="F71" i="4"/>
  <c r="F72" i="4"/>
  <c r="F80" i="6"/>
  <c r="F80" i="4" s="1"/>
  <c r="F79" i="6"/>
  <c r="F79" i="4" s="1"/>
  <c r="F78" i="6"/>
  <c r="F78" i="4" s="1"/>
  <c r="F77" i="6"/>
  <c r="F77" i="4" s="1"/>
  <c r="F76" i="6"/>
  <c r="F76" i="4" s="1"/>
  <c r="F75" i="6"/>
  <c r="F75" i="4" s="1"/>
  <c r="F73" i="6"/>
  <c r="F125" i="3"/>
  <c r="F126" i="3"/>
  <c r="F127" i="3"/>
  <c r="F128" i="3"/>
  <c r="F129" i="3"/>
  <c r="F119" i="3"/>
  <c r="F120" i="3"/>
  <c r="F121" i="3"/>
  <c r="F122" i="3"/>
  <c r="F123" i="3"/>
  <c r="F113" i="3"/>
  <c r="F114" i="3"/>
  <c r="F115" i="3"/>
  <c r="F116" i="3"/>
  <c r="F117" i="3"/>
  <c r="F107" i="3"/>
  <c r="F108" i="3"/>
  <c r="F109" i="3"/>
  <c r="F110" i="3"/>
  <c r="F111" i="3"/>
  <c r="F73" i="4" l="1"/>
  <c r="F61" i="6"/>
  <c r="F61" i="4" s="1"/>
  <c r="E67" i="4"/>
  <c r="E68" i="4"/>
  <c r="E69" i="4"/>
  <c r="E70" i="4"/>
  <c r="E71" i="4"/>
  <c r="E72" i="4"/>
  <c r="E75" i="6"/>
  <c r="E75" i="4" s="1"/>
  <c r="E76" i="6"/>
  <c r="E76" i="4" s="1"/>
  <c r="E77" i="6"/>
  <c r="E77" i="4" s="1"/>
  <c r="E78" i="6"/>
  <c r="E78" i="4" s="1"/>
  <c r="E79" i="6"/>
  <c r="E79" i="4" s="1"/>
  <c r="E80" i="6"/>
  <c r="E80" i="4" s="1"/>
  <c r="E73" i="6"/>
  <c r="E125" i="3"/>
  <c r="E126" i="3"/>
  <c r="E127" i="3"/>
  <c r="E128" i="3"/>
  <c r="E129" i="3"/>
  <c r="E119" i="3"/>
  <c r="E120" i="3"/>
  <c r="E121" i="3"/>
  <c r="E122" i="3"/>
  <c r="E123" i="3"/>
  <c r="E113" i="3"/>
  <c r="E114" i="3"/>
  <c r="E115" i="3"/>
  <c r="E116" i="3"/>
  <c r="E117" i="3"/>
  <c r="E108" i="3"/>
  <c r="E109" i="3"/>
  <c r="E110" i="3"/>
  <c r="E111" i="3"/>
  <c r="E107" i="3"/>
  <c r="E73" i="4" l="1"/>
  <c r="E61" i="6"/>
  <c r="E61" i="4" s="1"/>
  <c r="D67" i="4"/>
  <c r="D68" i="4"/>
  <c r="D69" i="4"/>
  <c r="D70" i="4"/>
  <c r="D71" i="4"/>
  <c r="D72" i="4"/>
  <c r="D76" i="6"/>
  <c r="D76" i="4" s="1"/>
  <c r="D77" i="6"/>
  <c r="D77" i="4" s="1"/>
  <c r="D78" i="6"/>
  <c r="D78" i="4" s="1"/>
  <c r="D79" i="6"/>
  <c r="D79" i="4" s="1"/>
  <c r="D80" i="6"/>
  <c r="D80" i="4" s="1"/>
  <c r="D75" i="6"/>
  <c r="D75" i="4" s="1"/>
  <c r="D73" i="6"/>
  <c r="D126" i="3"/>
  <c r="D127" i="3"/>
  <c r="D128" i="3"/>
  <c r="D129" i="3"/>
  <c r="D125" i="3"/>
  <c r="D120" i="3"/>
  <c r="D121" i="3"/>
  <c r="D122" i="3"/>
  <c r="D123" i="3"/>
  <c r="D119" i="3"/>
  <c r="D114" i="3"/>
  <c r="D115" i="3"/>
  <c r="D116" i="3"/>
  <c r="D117" i="3"/>
  <c r="D113" i="3"/>
  <c r="D108" i="3"/>
  <c r="D109" i="3"/>
  <c r="D110" i="3"/>
  <c r="D111" i="3"/>
  <c r="D107" i="3"/>
  <c r="D61" i="6" l="1"/>
  <c r="D61" i="4" s="1"/>
  <c r="D73" i="4"/>
  <c r="C67" i="4"/>
  <c r="C68" i="4"/>
  <c r="C69" i="4"/>
  <c r="C70" i="4"/>
  <c r="C71" i="4"/>
  <c r="C72" i="4"/>
  <c r="C75" i="6"/>
  <c r="C75" i="4" s="1"/>
  <c r="C76" i="6"/>
  <c r="C76" i="4" s="1"/>
  <c r="C77" i="6"/>
  <c r="C77" i="4" s="1"/>
  <c r="C78" i="6"/>
  <c r="C78" i="4" s="1"/>
  <c r="C79" i="6"/>
  <c r="C79" i="4" s="1"/>
  <c r="C80" i="6"/>
  <c r="C80" i="4" s="1"/>
  <c r="C73" i="6"/>
  <c r="C125" i="3"/>
  <c r="C126" i="3"/>
  <c r="C127" i="3"/>
  <c r="C128" i="3"/>
  <c r="C129" i="3"/>
  <c r="C119" i="3"/>
  <c r="C120" i="3"/>
  <c r="C121" i="3"/>
  <c r="C122" i="3"/>
  <c r="C123" i="3"/>
  <c r="C113" i="3"/>
  <c r="C114" i="3"/>
  <c r="C115" i="3"/>
  <c r="C116" i="3"/>
  <c r="C117" i="3"/>
  <c r="B126" i="3"/>
  <c r="B127" i="3"/>
  <c r="B128" i="3"/>
  <c r="B129" i="3"/>
  <c r="B125" i="3"/>
  <c r="B120" i="3"/>
  <c r="B121" i="3"/>
  <c r="B122" i="3"/>
  <c r="B123" i="3"/>
  <c r="B119" i="3"/>
  <c r="B114" i="3"/>
  <c r="B115" i="3"/>
  <c r="B116" i="3"/>
  <c r="B117" i="3"/>
  <c r="B113" i="3"/>
  <c r="C107" i="3"/>
  <c r="C108" i="3"/>
  <c r="C109" i="3"/>
  <c r="C110" i="3"/>
  <c r="C111" i="3"/>
  <c r="B108" i="3"/>
  <c r="B109" i="3"/>
  <c r="B110" i="3"/>
  <c r="B111" i="3"/>
  <c r="B107" i="3"/>
  <c r="C73" i="4" l="1"/>
  <c r="C61" i="6"/>
  <c r="C61" i="4" s="1"/>
  <c r="N80" i="4"/>
  <c r="B72" i="4"/>
  <c r="B71" i="4"/>
  <c r="B70" i="4"/>
  <c r="B69" i="4"/>
  <c r="B68" i="4"/>
  <c r="B67" i="4"/>
  <c r="B80" i="6"/>
  <c r="B80" i="4" s="1"/>
  <c r="B79" i="6"/>
  <c r="B79" i="4" s="1"/>
  <c r="B78" i="6"/>
  <c r="B78" i="4" s="1"/>
  <c r="B77" i="6"/>
  <c r="B77" i="4" s="1"/>
  <c r="B76" i="6"/>
  <c r="B76" i="4" s="1"/>
  <c r="B75" i="6"/>
  <c r="B75" i="4" s="1"/>
  <c r="B73" i="6"/>
  <c r="B73" i="4" l="1"/>
  <c r="B61" i="6"/>
  <c r="B61" i="4" s="1"/>
  <c r="N72" i="6"/>
  <c r="N72" i="4" s="1"/>
  <c r="N120" i="3" l="1"/>
  <c r="N122" i="3"/>
  <c r="N114" i="3"/>
  <c r="N115" i="3"/>
  <c r="N116" i="3"/>
  <c r="N117" i="3"/>
  <c r="N113" i="3"/>
  <c r="N108" i="3"/>
  <c r="N109" i="3"/>
  <c r="N110" i="3"/>
  <c r="N111" i="3"/>
  <c r="N107" i="3"/>
  <c r="N126" i="3"/>
  <c r="N127" i="3"/>
  <c r="N128" i="3"/>
  <c r="N129" i="3"/>
  <c r="N125" i="3"/>
  <c r="N119" i="3"/>
  <c r="O130" i="1"/>
  <c r="P130" i="1" s="1"/>
  <c r="O121" i="3"/>
  <c r="O123" i="1"/>
  <c r="P123" i="1" s="1"/>
  <c r="O119" i="1"/>
  <c r="P119" i="1" s="1"/>
  <c r="P125" i="1"/>
  <c r="O112" i="1"/>
  <c r="P112" i="1" s="1"/>
  <c r="O110" i="1"/>
  <c r="P110" i="1" s="1"/>
  <c r="O118" i="1"/>
  <c r="P118" i="1" s="1"/>
  <c r="O117" i="1"/>
  <c r="P117" i="1" s="1"/>
  <c r="O111" i="1"/>
  <c r="P111" i="1" s="1"/>
  <c r="O132" i="1"/>
  <c r="P132" i="1" s="1"/>
  <c r="O131" i="1"/>
  <c r="P131" i="1" s="1"/>
  <c r="O129" i="1"/>
  <c r="P129" i="1" s="1"/>
  <c r="O122" i="1"/>
  <c r="P122" i="1" s="1"/>
  <c r="O116" i="1"/>
  <c r="P116" i="1" s="1"/>
  <c r="O115" i="1"/>
  <c r="P115" i="1" s="1"/>
  <c r="O109" i="1"/>
  <c r="P109" i="1" s="1"/>
  <c r="O108" i="1"/>
  <c r="P108" i="1" s="1"/>
  <c r="P116" i="3" l="1"/>
  <c r="O116" i="3"/>
  <c r="O129" i="3"/>
  <c r="P129" i="3"/>
  <c r="O126" i="3"/>
  <c r="P126" i="3"/>
  <c r="P125" i="3"/>
  <c r="P128" i="3"/>
  <c r="O127" i="3"/>
  <c r="P127" i="3"/>
  <c r="P120" i="3"/>
  <c r="P122" i="3"/>
  <c r="O119" i="3"/>
  <c r="O115" i="3"/>
  <c r="P115" i="3"/>
  <c r="P117" i="3"/>
  <c r="O113" i="3"/>
  <c r="P113" i="3"/>
  <c r="P114" i="3"/>
  <c r="N67" i="6"/>
  <c r="N67" i="4" s="1"/>
  <c r="N70" i="6"/>
  <c r="N70" i="4" s="1"/>
  <c r="N69" i="6"/>
  <c r="N69" i="4" s="1"/>
  <c r="N71" i="6"/>
  <c r="N71" i="4" s="1"/>
  <c r="N68" i="6"/>
  <c r="N68" i="4" s="1"/>
  <c r="O125" i="3"/>
  <c r="O114" i="3"/>
  <c r="O128" i="3"/>
  <c r="O120" i="3"/>
  <c r="O117" i="3"/>
  <c r="P119" i="3"/>
  <c r="O122" i="3"/>
  <c r="O107" i="3"/>
  <c r="O111" i="3"/>
  <c r="O110" i="3"/>
  <c r="O109" i="3"/>
  <c r="O108" i="3"/>
  <c r="M87" i="4"/>
  <c r="M88" i="4"/>
  <c r="M89" i="4"/>
  <c r="M90" i="4"/>
  <c r="M91" i="4"/>
  <c r="M92" i="4"/>
  <c r="M95" i="6"/>
  <c r="M95" i="4" s="1"/>
  <c r="M96" i="6"/>
  <c r="M96" i="4" s="1"/>
  <c r="M97" i="6"/>
  <c r="M97" i="4" s="1"/>
  <c r="M98" i="6"/>
  <c r="M98" i="4" s="1"/>
  <c r="M99" i="6"/>
  <c r="M99" i="4" s="1"/>
  <c r="M100" i="6"/>
  <c r="M100" i="4" s="1"/>
  <c r="N100" i="6"/>
  <c r="M93" i="6"/>
  <c r="M154" i="3"/>
  <c r="M155" i="3"/>
  <c r="M156" i="3"/>
  <c r="M157" i="3"/>
  <c r="M158" i="3"/>
  <c r="M148" i="3"/>
  <c r="M149" i="3"/>
  <c r="M150" i="3"/>
  <c r="M151" i="3"/>
  <c r="M152" i="3"/>
  <c r="M142" i="3"/>
  <c r="M143" i="3"/>
  <c r="M144" i="3"/>
  <c r="M145" i="3"/>
  <c r="M146" i="3"/>
  <c r="M136" i="3"/>
  <c r="M137" i="3"/>
  <c r="M138" i="3"/>
  <c r="M139" i="3"/>
  <c r="M140" i="3"/>
  <c r="N160" i="1"/>
  <c r="N161" i="1"/>
  <c r="N162" i="1"/>
  <c r="N163" i="1"/>
  <c r="N159" i="1"/>
  <c r="N156" i="1"/>
  <c r="N148" i="1"/>
  <c r="N149" i="1"/>
  <c r="N150" i="1"/>
  <c r="N151" i="1"/>
  <c r="N147" i="1"/>
  <c r="N142" i="1"/>
  <c r="N143" i="1"/>
  <c r="N144" i="1"/>
  <c r="N145" i="1"/>
  <c r="N141" i="1"/>
  <c r="M93" i="4" l="1"/>
  <c r="M81" i="6"/>
  <c r="M81" i="4" s="1"/>
  <c r="N73" i="6"/>
  <c r="N81" i="6" s="1"/>
  <c r="N75" i="6"/>
  <c r="N75" i="4" s="1"/>
  <c r="P107" i="3"/>
  <c r="N78" i="6"/>
  <c r="N78" i="4" s="1"/>
  <c r="P110" i="3"/>
  <c r="N76" i="6"/>
  <c r="N76" i="4" s="1"/>
  <c r="P108" i="3"/>
  <c r="N79" i="6"/>
  <c r="N79" i="4" s="1"/>
  <c r="P111" i="3"/>
  <c r="N77" i="6"/>
  <c r="N77" i="4" s="1"/>
  <c r="P109" i="3"/>
  <c r="L87" i="4"/>
  <c r="L88" i="4"/>
  <c r="L89" i="4"/>
  <c r="L90" i="4"/>
  <c r="L91" i="4"/>
  <c r="L92" i="4"/>
  <c r="L100" i="6"/>
  <c r="L100" i="4" s="1"/>
  <c r="L93" i="6"/>
  <c r="L155" i="3"/>
  <c r="L156" i="3"/>
  <c r="L157" i="3"/>
  <c r="L158" i="3"/>
  <c r="L154" i="3"/>
  <c r="L149" i="3"/>
  <c r="L150" i="3"/>
  <c r="L151" i="3"/>
  <c r="L152" i="3"/>
  <c r="L148" i="3"/>
  <c r="L143" i="3"/>
  <c r="L144" i="3"/>
  <c r="L145" i="3"/>
  <c r="L146" i="3"/>
  <c r="L142" i="3"/>
  <c r="L137" i="3"/>
  <c r="L138" i="3"/>
  <c r="L139" i="3"/>
  <c r="L140" i="3"/>
  <c r="L136" i="3"/>
  <c r="L93" i="4" l="1"/>
  <c r="L81" i="6"/>
  <c r="L81" i="4" s="1"/>
  <c r="N81" i="4"/>
  <c r="N73" i="4"/>
  <c r="K87" i="4"/>
  <c r="K88" i="4"/>
  <c r="K89" i="4"/>
  <c r="K90" i="4"/>
  <c r="K91" i="4"/>
  <c r="K92" i="4"/>
  <c r="K100" i="6"/>
  <c r="K100" i="4" s="1"/>
  <c r="K93" i="6"/>
  <c r="K155" i="3"/>
  <c r="K156" i="3"/>
  <c r="K157" i="3"/>
  <c r="K158" i="3"/>
  <c r="K154" i="3"/>
  <c r="K149" i="3"/>
  <c r="K150" i="3"/>
  <c r="K151" i="3"/>
  <c r="K152" i="3"/>
  <c r="K148" i="3"/>
  <c r="K143" i="3"/>
  <c r="K144" i="3"/>
  <c r="K145" i="3"/>
  <c r="K146" i="3"/>
  <c r="K142" i="3"/>
  <c r="K137" i="3"/>
  <c r="K138" i="3"/>
  <c r="K139" i="3"/>
  <c r="K140" i="3"/>
  <c r="K136" i="3"/>
  <c r="K93" i="4" l="1"/>
  <c r="K81" i="6"/>
  <c r="K81" i="4" s="1"/>
  <c r="J87" i="4"/>
  <c r="J88" i="4"/>
  <c r="J89" i="4"/>
  <c r="J90" i="4"/>
  <c r="J91" i="4"/>
  <c r="J92" i="4"/>
  <c r="J95" i="6"/>
  <c r="J95" i="4" s="1"/>
  <c r="J96" i="6"/>
  <c r="J96" i="4" s="1"/>
  <c r="J97" i="6"/>
  <c r="J97" i="4" s="1"/>
  <c r="J98" i="6"/>
  <c r="J98" i="4" s="1"/>
  <c r="J99" i="6"/>
  <c r="J99" i="4" s="1"/>
  <c r="J100" i="6"/>
  <c r="J100" i="4" s="1"/>
  <c r="J93" i="6"/>
  <c r="J81" i="6" s="1"/>
  <c r="J81" i="4" s="1"/>
  <c r="J154" i="3"/>
  <c r="J155" i="3"/>
  <c r="J156" i="3"/>
  <c r="J157" i="3"/>
  <c r="J158" i="3"/>
  <c r="J148" i="3"/>
  <c r="J149" i="3"/>
  <c r="J150" i="3"/>
  <c r="J151" i="3"/>
  <c r="J152" i="3"/>
  <c r="J142" i="3"/>
  <c r="J143" i="3"/>
  <c r="J144" i="3"/>
  <c r="J145" i="3"/>
  <c r="J146" i="3"/>
  <c r="J137" i="3"/>
  <c r="J138" i="3"/>
  <c r="J139" i="3"/>
  <c r="J140" i="3"/>
  <c r="J136" i="3"/>
  <c r="J93" i="4" l="1"/>
  <c r="I88" i="4"/>
  <c r="I89" i="4"/>
  <c r="I90" i="4"/>
  <c r="I91" i="4"/>
  <c r="I92" i="4"/>
  <c r="I87" i="4"/>
  <c r="I100" i="6"/>
  <c r="I100" i="4" s="1"/>
  <c r="I96" i="6"/>
  <c r="I96" i="4" s="1"/>
  <c r="I97" i="6"/>
  <c r="I97" i="4" s="1"/>
  <c r="I98" i="6"/>
  <c r="I98" i="4" s="1"/>
  <c r="I99" i="6"/>
  <c r="I99" i="4" s="1"/>
  <c r="I95" i="6"/>
  <c r="I95" i="4" s="1"/>
  <c r="I93" i="6"/>
  <c r="I155" i="3"/>
  <c r="I156" i="3"/>
  <c r="I157" i="3"/>
  <c r="I158" i="3"/>
  <c r="I154" i="3"/>
  <c r="I149" i="3"/>
  <c r="I150" i="3"/>
  <c r="I151" i="3"/>
  <c r="I152" i="3"/>
  <c r="I148" i="3"/>
  <c r="I143" i="3"/>
  <c r="I144" i="3"/>
  <c r="I145" i="3"/>
  <c r="I146" i="3"/>
  <c r="I142" i="3"/>
  <c r="I137" i="3"/>
  <c r="I138" i="3"/>
  <c r="I139" i="3"/>
  <c r="I140" i="3"/>
  <c r="I136" i="3"/>
  <c r="I93" i="4" l="1"/>
  <c r="I81" i="6"/>
  <c r="I81" i="4" s="1"/>
  <c r="H88" i="4"/>
  <c r="H89" i="4"/>
  <c r="H90" i="4"/>
  <c r="H91" i="4"/>
  <c r="H92" i="4"/>
  <c r="H87" i="4"/>
  <c r="H100" i="6"/>
  <c r="H100" i="4" s="1"/>
  <c r="H96" i="6"/>
  <c r="H96" i="4" s="1"/>
  <c r="H97" i="6"/>
  <c r="H97" i="4" s="1"/>
  <c r="H98" i="6"/>
  <c r="H98" i="4" s="1"/>
  <c r="H99" i="6"/>
  <c r="H99" i="4" s="1"/>
  <c r="H95" i="6"/>
  <c r="H95" i="4" s="1"/>
  <c r="H93" i="6"/>
  <c r="N144" i="3"/>
  <c r="H155" i="3"/>
  <c r="H156" i="3"/>
  <c r="H157" i="3"/>
  <c r="H158" i="3"/>
  <c r="H154" i="3"/>
  <c r="H149" i="3"/>
  <c r="H150" i="3"/>
  <c r="H151" i="3"/>
  <c r="H152" i="3"/>
  <c r="H148" i="3"/>
  <c r="H143" i="3"/>
  <c r="H144" i="3"/>
  <c r="H145" i="3"/>
  <c r="H146" i="3"/>
  <c r="H142" i="3"/>
  <c r="H137" i="3"/>
  <c r="H138" i="3"/>
  <c r="H139" i="3"/>
  <c r="H140" i="3"/>
  <c r="H136" i="3"/>
  <c r="H93" i="4" l="1"/>
  <c r="H81" i="6"/>
  <c r="H81" i="4" s="1"/>
  <c r="G88" i="4"/>
  <c r="G89" i="4"/>
  <c r="G90" i="4"/>
  <c r="G91" i="4"/>
  <c r="G92" i="4"/>
  <c r="G87" i="4"/>
  <c r="G100" i="6"/>
  <c r="G100" i="4" s="1"/>
  <c r="G93" i="6"/>
  <c r="G81" i="6" s="1"/>
  <c r="G81" i="4" s="1"/>
  <c r="N151" i="3"/>
  <c r="G155" i="3"/>
  <c r="G156" i="3"/>
  <c r="G157" i="3"/>
  <c r="G158" i="3"/>
  <c r="G154" i="3"/>
  <c r="G149" i="3"/>
  <c r="G150" i="3"/>
  <c r="G151" i="3"/>
  <c r="G152" i="3"/>
  <c r="G148" i="3"/>
  <c r="G143" i="3"/>
  <c r="G144" i="3"/>
  <c r="G145" i="3"/>
  <c r="G146" i="3"/>
  <c r="G142" i="3"/>
  <c r="G137" i="3"/>
  <c r="G138" i="3"/>
  <c r="G139" i="3"/>
  <c r="G140" i="3"/>
  <c r="G136" i="3"/>
  <c r="G93" i="4" l="1"/>
  <c r="F88" i="4"/>
  <c r="F89" i="4"/>
  <c r="F90" i="4"/>
  <c r="F91" i="4"/>
  <c r="F92" i="4"/>
  <c r="F87" i="4"/>
  <c r="F100" i="6"/>
  <c r="F100" i="4" s="1"/>
  <c r="F93" i="6"/>
  <c r="F81" i="6" s="1"/>
  <c r="F81" i="4" s="1"/>
  <c r="F155" i="3"/>
  <c r="F156" i="3"/>
  <c r="F157" i="3"/>
  <c r="F158" i="3"/>
  <c r="F154" i="3"/>
  <c r="F149" i="3"/>
  <c r="F150" i="3"/>
  <c r="F151" i="3"/>
  <c r="F152" i="3"/>
  <c r="F148" i="3"/>
  <c r="F143" i="3"/>
  <c r="F144" i="3"/>
  <c r="F145" i="3"/>
  <c r="F146" i="3"/>
  <c r="F142" i="3"/>
  <c r="F137" i="3"/>
  <c r="F138" i="3"/>
  <c r="F139" i="3"/>
  <c r="F140" i="3"/>
  <c r="F136" i="3"/>
  <c r="F93" i="4" l="1"/>
  <c r="E88" i="4"/>
  <c r="E89" i="4"/>
  <c r="E90" i="4"/>
  <c r="E91" i="4"/>
  <c r="E92" i="4"/>
  <c r="D87" i="4"/>
  <c r="E87" i="4"/>
  <c r="E100" i="6"/>
  <c r="E100" i="4" s="1"/>
  <c r="E93" i="6"/>
  <c r="E155" i="3"/>
  <c r="E156" i="3"/>
  <c r="E157" i="3"/>
  <c r="E158" i="3"/>
  <c r="E154" i="3"/>
  <c r="E149" i="3"/>
  <c r="E150" i="3"/>
  <c r="E151" i="3"/>
  <c r="E152" i="3"/>
  <c r="E148" i="3"/>
  <c r="E143" i="3"/>
  <c r="E144" i="3"/>
  <c r="E145" i="3"/>
  <c r="E146" i="3"/>
  <c r="E142" i="3"/>
  <c r="E137" i="3"/>
  <c r="E138" i="3"/>
  <c r="E139" i="3"/>
  <c r="E140" i="3"/>
  <c r="E136" i="3"/>
  <c r="E93" i="4" l="1"/>
  <c r="E81" i="6"/>
  <c r="E81" i="4" s="1"/>
  <c r="D88" i="4"/>
  <c r="D89" i="4"/>
  <c r="D90" i="4"/>
  <c r="D91" i="4"/>
  <c r="D92" i="4"/>
  <c r="D100" i="6"/>
  <c r="D100" i="4" s="1"/>
  <c r="D93" i="6"/>
  <c r="D81" i="6" s="1"/>
  <c r="D81" i="4" s="1"/>
  <c r="D155" i="3"/>
  <c r="D156" i="3"/>
  <c r="D157" i="3"/>
  <c r="D158" i="3"/>
  <c r="D154" i="3"/>
  <c r="D149" i="3"/>
  <c r="D150" i="3"/>
  <c r="D151" i="3"/>
  <c r="D152" i="3"/>
  <c r="D148" i="3"/>
  <c r="D143" i="3"/>
  <c r="D144" i="3"/>
  <c r="D145" i="3"/>
  <c r="D146" i="3"/>
  <c r="D142" i="3"/>
  <c r="D137" i="3"/>
  <c r="D138" i="3"/>
  <c r="D139" i="3"/>
  <c r="D140" i="3"/>
  <c r="D136" i="3"/>
  <c r="D93" i="4" l="1"/>
  <c r="C88" i="4"/>
  <c r="C89" i="4"/>
  <c r="C90" i="4"/>
  <c r="C91" i="4"/>
  <c r="C92" i="4"/>
  <c r="C87" i="4"/>
  <c r="C100" i="6"/>
  <c r="C100" i="4" s="1"/>
  <c r="C93" i="6"/>
  <c r="C155" i="3"/>
  <c r="C156" i="3"/>
  <c r="C157" i="3"/>
  <c r="C158" i="3"/>
  <c r="C154" i="3"/>
  <c r="C149" i="3"/>
  <c r="C150" i="3"/>
  <c r="C151" i="3"/>
  <c r="C152" i="3"/>
  <c r="C148" i="3"/>
  <c r="C143" i="3"/>
  <c r="C144" i="3"/>
  <c r="C145" i="3"/>
  <c r="C146" i="3"/>
  <c r="C142" i="3"/>
  <c r="C137" i="3"/>
  <c r="C138" i="3"/>
  <c r="C139" i="3"/>
  <c r="C140" i="3"/>
  <c r="C136" i="3"/>
  <c r="C93" i="4" l="1"/>
  <c r="C81" i="6"/>
  <c r="C81" i="4" s="1"/>
  <c r="N100" i="4"/>
  <c r="B88" i="4"/>
  <c r="B89" i="4"/>
  <c r="B90" i="4"/>
  <c r="B91" i="4"/>
  <c r="B92" i="4"/>
  <c r="B87" i="4"/>
  <c r="N92" i="6"/>
  <c r="N92" i="4" s="1"/>
  <c r="B93" i="6"/>
  <c r="B81" i="6" s="1"/>
  <c r="B81" i="4" s="1"/>
  <c r="B100" i="6"/>
  <c r="B100" i="4" s="1"/>
  <c r="B93" i="4" l="1"/>
  <c r="N158" i="3"/>
  <c r="N157" i="3"/>
  <c r="N156" i="3"/>
  <c r="N155" i="3"/>
  <c r="N154" i="3"/>
  <c r="N146" i="3"/>
  <c r="N145" i="3"/>
  <c r="N143" i="3"/>
  <c r="N142" i="3"/>
  <c r="N137" i="3"/>
  <c r="N138" i="3"/>
  <c r="N139" i="3"/>
  <c r="N140" i="3"/>
  <c r="N136" i="3"/>
  <c r="B155" i="3"/>
  <c r="B156" i="3"/>
  <c r="B157" i="3"/>
  <c r="B158" i="3"/>
  <c r="B154" i="3"/>
  <c r="B149" i="3"/>
  <c r="B150" i="3"/>
  <c r="B151" i="3"/>
  <c r="B152" i="3"/>
  <c r="B148" i="3"/>
  <c r="B143" i="3"/>
  <c r="B144" i="3"/>
  <c r="B145" i="3"/>
  <c r="B146" i="3"/>
  <c r="B142" i="3"/>
  <c r="B137" i="3"/>
  <c r="B138" i="3"/>
  <c r="B139" i="3"/>
  <c r="B140" i="3"/>
  <c r="B136" i="3"/>
  <c r="O160" i="1"/>
  <c r="O161" i="1"/>
  <c r="O162" i="1"/>
  <c r="O163" i="1"/>
  <c r="O159" i="1"/>
  <c r="P159" i="1" s="1"/>
  <c r="O154" i="1"/>
  <c r="O155" i="1"/>
  <c r="O150" i="3" s="1"/>
  <c r="O156" i="1"/>
  <c r="P156" i="1" s="1"/>
  <c r="O157" i="1"/>
  <c r="P157" i="1" s="1"/>
  <c r="O153" i="1"/>
  <c r="O148" i="1"/>
  <c r="P148" i="1" s="1"/>
  <c r="O149" i="1"/>
  <c r="P149" i="1" s="1"/>
  <c r="O150" i="1"/>
  <c r="P150" i="1" s="1"/>
  <c r="O151" i="1"/>
  <c r="P151" i="1" s="1"/>
  <c r="O147" i="1"/>
  <c r="P147" i="1" s="1"/>
  <c r="O142" i="1"/>
  <c r="P142" i="1" s="1"/>
  <c r="O143" i="1"/>
  <c r="P143" i="1" s="1"/>
  <c r="O144" i="1"/>
  <c r="P144" i="1" s="1"/>
  <c r="O145" i="1"/>
  <c r="P145" i="1" s="1"/>
  <c r="O141" i="1"/>
  <c r="P141" i="1" s="1"/>
  <c r="O151" i="3" l="1"/>
  <c r="P151" i="3"/>
  <c r="P154" i="3"/>
  <c r="O155" i="3"/>
  <c r="O157" i="3"/>
  <c r="O158" i="3"/>
  <c r="O148" i="3"/>
  <c r="O152" i="3"/>
  <c r="P152" i="3"/>
  <c r="O149" i="3"/>
  <c r="O143" i="3"/>
  <c r="P143" i="3"/>
  <c r="O146" i="3"/>
  <c r="P146" i="3"/>
  <c r="O145" i="3"/>
  <c r="P145" i="3"/>
  <c r="O142" i="3"/>
  <c r="P142" i="3"/>
  <c r="O144" i="3"/>
  <c r="P144" i="3"/>
  <c r="N90" i="6"/>
  <c r="N90" i="4" s="1"/>
  <c r="N91" i="6"/>
  <c r="N91" i="4" s="1"/>
  <c r="N88" i="6"/>
  <c r="N88" i="4" s="1"/>
  <c r="N89" i="6"/>
  <c r="N89" i="4" s="1"/>
  <c r="N87" i="6"/>
  <c r="N87" i="4" s="1"/>
  <c r="O154" i="3"/>
  <c r="O156" i="3"/>
  <c r="N98" i="6"/>
  <c r="N98" i="4" s="1"/>
  <c r="O138" i="3"/>
  <c r="O137" i="3"/>
  <c r="O140" i="3"/>
  <c r="O136" i="3"/>
  <c r="O139" i="3"/>
  <c r="M182" i="1"/>
  <c r="M183" i="1"/>
  <c r="N183" i="1" s="1"/>
  <c r="N185" i="1"/>
  <c r="O185" i="1"/>
  <c r="P185" i="1" s="1"/>
  <c r="O186" i="1"/>
  <c r="O183" i="1" l="1"/>
  <c r="P183" i="1" s="1"/>
  <c r="P153" i="1"/>
  <c r="P148" i="3" s="1"/>
  <c r="N153" i="1"/>
  <c r="N148" i="3" s="1"/>
  <c r="P154" i="1"/>
  <c r="P149" i="3" s="1"/>
  <c r="N154" i="1"/>
  <c r="N149" i="3" s="1"/>
  <c r="N182" i="1"/>
  <c r="N93" i="6"/>
  <c r="P139" i="3"/>
  <c r="N97" i="6"/>
  <c r="N97" i="4" s="1"/>
  <c r="P138" i="3"/>
  <c r="N96" i="6"/>
  <c r="N96" i="4" s="1"/>
  <c r="P137" i="3"/>
  <c r="N95" i="6"/>
  <c r="N95" i="4" s="1"/>
  <c r="P136" i="3"/>
  <c r="N99" i="6"/>
  <c r="N99" i="4" s="1"/>
  <c r="P140" i="3"/>
  <c r="O182" i="1"/>
  <c r="P182" i="1" s="1"/>
  <c r="M108" i="4"/>
  <c r="M109" i="4"/>
  <c r="M110" i="4"/>
  <c r="M111" i="4"/>
  <c r="M112" i="4"/>
  <c r="M107" i="4"/>
  <c r="M113" i="6"/>
  <c r="M101" i="6" s="1"/>
  <c r="M101" i="4" s="1"/>
  <c r="M184" i="3"/>
  <c r="M185" i="3"/>
  <c r="M186" i="3"/>
  <c r="M187" i="3"/>
  <c r="M183" i="3"/>
  <c r="M178" i="3"/>
  <c r="M179" i="3"/>
  <c r="M180" i="3"/>
  <c r="M181" i="3"/>
  <c r="M177" i="3"/>
  <c r="M172" i="3"/>
  <c r="M173" i="3"/>
  <c r="M174" i="3"/>
  <c r="M175" i="3"/>
  <c r="M171" i="3"/>
  <c r="M166" i="3"/>
  <c r="M167" i="3"/>
  <c r="M168" i="3"/>
  <c r="M169" i="3"/>
  <c r="M165" i="3"/>
  <c r="N189" i="1"/>
  <c r="N190" i="1"/>
  <c r="N191" i="1"/>
  <c r="N192" i="1"/>
  <c r="N188" i="1"/>
  <c r="N177" i="1"/>
  <c r="N178" i="1"/>
  <c r="N179" i="1"/>
  <c r="N180" i="1"/>
  <c r="N176" i="1"/>
  <c r="N171" i="1"/>
  <c r="N172" i="1"/>
  <c r="N173" i="1"/>
  <c r="N174" i="1"/>
  <c r="N170" i="1"/>
  <c r="M113" i="4" l="1"/>
  <c r="N93" i="4"/>
  <c r="L112" i="4"/>
  <c r="L108" i="6"/>
  <c r="L109" i="6"/>
  <c r="L97" i="6" s="1"/>
  <c r="L97" i="4" s="1"/>
  <c r="L110" i="6"/>
  <c r="L111" i="6"/>
  <c r="L107" i="6"/>
  <c r="L95" i="6" s="1"/>
  <c r="L95" i="4" s="1"/>
  <c r="L184" i="3"/>
  <c r="L185" i="3"/>
  <c r="L186" i="3"/>
  <c r="L187" i="3"/>
  <c r="L183" i="3"/>
  <c r="L178" i="3"/>
  <c r="L179" i="3"/>
  <c r="L180" i="3"/>
  <c r="L181" i="3"/>
  <c r="L177" i="3"/>
  <c r="L172" i="3"/>
  <c r="L173" i="3"/>
  <c r="L174" i="3"/>
  <c r="L175" i="3"/>
  <c r="L171" i="3"/>
  <c r="L166" i="3"/>
  <c r="L167" i="3"/>
  <c r="L168" i="3"/>
  <c r="L169" i="3"/>
  <c r="L165" i="3"/>
  <c r="L108" i="4" l="1"/>
  <c r="L96" i="6"/>
  <c r="L96" i="4" s="1"/>
  <c r="L111" i="4"/>
  <c r="L99" i="6"/>
  <c r="L99" i="4" s="1"/>
  <c r="L110" i="4"/>
  <c r="L98" i="6"/>
  <c r="L98" i="4" s="1"/>
  <c r="L107" i="4"/>
  <c r="L113" i="6"/>
  <c r="L109" i="4"/>
  <c r="K112" i="4"/>
  <c r="K108" i="6"/>
  <c r="K109" i="6"/>
  <c r="K110" i="6"/>
  <c r="K111" i="6"/>
  <c r="K107" i="6"/>
  <c r="K95" i="6" s="1"/>
  <c r="K95" i="4" s="1"/>
  <c r="K184" i="3"/>
  <c r="K185" i="3"/>
  <c r="K186" i="3"/>
  <c r="K187" i="3"/>
  <c r="K183" i="3"/>
  <c r="K178" i="3"/>
  <c r="K179" i="3"/>
  <c r="K180" i="3"/>
  <c r="K181" i="3"/>
  <c r="K177" i="3"/>
  <c r="K172" i="3"/>
  <c r="K173" i="3"/>
  <c r="K174" i="3"/>
  <c r="K175" i="3"/>
  <c r="K171" i="3"/>
  <c r="K166" i="3"/>
  <c r="K167" i="3"/>
  <c r="K168" i="3"/>
  <c r="K169" i="3"/>
  <c r="K165" i="3"/>
  <c r="K111" i="4" l="1"/>
  <c r="K99" i="6"/>
  <c r="K99" i="4" s="1"/>
  <c r="K109" i="4"/>
  <c r="K97" i="6"/>
  <c r="K97" i="4" s="1"/>
  <c r="L113" i="4"/>
  <c r="L101" i="6"/>
  <c r="L101" i="4" s="1"/>
  <c r="K110" i="4"/>
  <c r="K98" i="6"/>
  <c r="K98" i="4" s="1"/>
  <c r="K108" i="4"/>
  <c r="K96" i="6"/>
  <c r="K96" i="4" s="1"/>
  <c r="K113" i="6"/>
  <c r="K101" i="6" s="1"/>
  <c r="K101" i="4" s="1"/>
  <c r="K107" i="4"/>
  <c r="J108" i="4"/>
  <c r="J109" i="4"/>
  <c r="J110" i="4"/>
  <c r="J111" i="4"/>
  <c r="J112" i="4"/>
  <c r="J107" i="4"/>
  <c r="J113" i="6"/>
  <c r="J184" i="3"/>
  <c r="J185" i="3"/>
  <c r="J186" i="3"/>
  <c r="J187" i="3"/>
  <c r="J183" i="3"/>
  <c r="J178" i="3"/>
  <c r="J179" i="3"/>
  <c r="J180" i="3"/>
  <c r="J181" i="3"/>
  <c r="J177" i="3"/>
  <c r="J172" i="3"/>
  <c r="J173" i="3"/>
  <c r="J174" i="3"/>
  <c r="J175" i="3"/>
  <c r="J171" i="3"/>
  <c r="J166" i="3"/>
  <c r="J167" i="3"/>
  <c r="J168" i="3"/>
  <c r="J169" i="3"/>
  <c r="J165" i="3"/>
  <c r="J113" i="4" l="1"/>
  <c r="J101" i="6"/>
  <c r="J101" i="4" s="1"/>
  <c r="K113" i="4"/>
  <c r="I107" i="4"/>
  <c r="I108" i="4"/>
  <c r="I109" i="4"/>
  <c r="I110" i="4"/>
  <c r="I111" i="4"/>
  <c r="I112" i="4"/>
  <c r="I113" i="6"/>
  <c r="I101" i="6" s="1"/>
  <c r="I101" i="4" s="1"/>
  <c r="I165" i="3"/>
  <c r="I166" i="3"/>
  <c r="I167" i="3"/>
  <c r="I168" i="3"/>
  <c r="I169" i="3"/>
  <c r="I171" i="3"/>
  <c r="I172" i="3"/>
  <c r="I173" i="3"/>
  <c r="I174" i="3"/>
  <c r="I175" i="3"/>
  <c r="I183" i="3"/>
  <c r="I184" i="3"/>
  <c r="I185" i="3"/>
  <c r="I186" i="3"/>
  <c r="I187" i="3"/>
  <c r="I177" i="3"/>
  <c r="I178" i="3"/>
  <c r="I179" i="3"/>
  <c r="I180" i="3"/>
  <c r="I181" i="3"/>
  <c r="I113" i="4" l="1"/>
  <c r="H111" i="4"/>
  <c r="H108" i="4"/>
  <c r="H109" i="4"/>
  <c r="H110" i="4"/>
  <c r="H112" i="4"/>
  <c r="H107" i="4"/>
  <c r="H113" i="6" l="1"/>
  <c r="H187" i="3"/>
  <c r="H186" i="3"/>
  <c r="H185" i="3"/>
  <c r="H184" i="3"/>
  <c r="H183" i="3"/>
  <c r="H181" i="3"/>
  <c r="H180" i="3"/>
  <c r="H179" i="3"/>
  <c r="H178" i="3"/>
  <c r="H177" i="3"/>
  <c r="H172" i="3"/>
  <c r="H173" i="3"/>
  <c r="H174" i="3"/>
  <c r="H175" i="3"/>
  <c r="H171" i="3"/>
  <c r="H166" i="3"/>
  <c r="H167" i="3"/>
  <c r="H168" i="3"/>
  <c r="H169" i="3"/>
  <c r="H165" i="3"/>
  <c r="H101" i="6" l="1"/>
  <c r="H101" i="4" s="1"/>
  <c r="H113" i="4"/>
  <c r="G112" i="4"/>
  <c r="G108" i="6"/>
  <c r="G96" i="6" s="1"/>
  <c r="G96" i="4" s="1"/>
  <c r="G109" i="6"/>
  <c r="G97" i="6" s="1"/>
  <c r="G97" i="4" s="1"/>
  <c r="G110" i="6"/>
  <c r="G111" i="6"/>
  <c r="G107" i="6"/>
  <c r="G95" i="6" s="1"/>
  <c r="G95" i="4" s="1"/>
  <c r="F107" i="6"/>
  <c r="F95" i="6" s="1"/>
  <c r="F95" i="4" s="1"/>
  <c r="F108" i="6"/>
  <c r="F96" i="6" s="1"/>
  <c r="F96" i="4" s="1"/>
  <c r="F109" i="6"/>
  <c r="F97" i="6" s="1"/>
  <c r="F97" i="4" s="1"/>
  <c r="F110" i="6"/>
  <c r="F98" i="6" s="1"/>
  <c r="F98" i="4" s="1"/>
  <c r="F111" i="6"/>
  <c r="F99" i="6" s="1"/>
  <c r="F99" i="4" s="1"/>
  <c r="G111" i="4" l="1"/>
  <c r="G99" i="6"/>
  <c r="G99" i="4" s="1"/>
  <c r="G110" i="4"/>
  <c r="G98" i="6"/>
  <c r="G98" i="4" s="1"/>
  <c r="G107" i="4"/>
  <c r="G109" i="4"/>
  <c r="G108" i="4"/>
  <c r="G113" i="6"/>
  <c r="G101" i="6" s="1"/>
  <c r="G101" i="4" s="1"/>
  <c r="G184" i="3"/>
  <c r="G185" i="3"/>
  <c r="G186" i="3"/>
  <c r="G187" i="3"/>
  <c r="G183" i="3"/>
  <c r="G178" i="3"/>
  <c r="G179" i="3"/>
  <c r="G180" i="3"/>
  <c r="G181" i="3"/>
  <c r="G177" i="3"/>
  <c r="G172" i="3"/>
  <c r="G173" i="3"/>
  <c r="G174" i="3"/>
  <c r="G175" i="3"/>
  <c r="G171" i="3"/>
  <c r="G166" i="3"/>
  <c r="G167" i="3"/>
  <c r="G168" i="3"/>
  <c r="G169" i="3"/>
  <c r="G165" i="3"/>
  <c r="F191" i="1"/>
  <c r="P162" i="1" s="1"/>
  <c r="P157" i="3" s="1"/>
  <c r="F190" i="1"/>
  <c r="P161" i="1" s="1"/>
  <c r="P156" i="3" s="1"/>
  <c r="F192" i="1"/>
  <c r="P163" i="1" s="1"/>
  <c r="P158" i="3" s="1"/>
  <c r="F189" i="1"/>
  <c r="P160" i="1" s="1"/>
  <c r="P155" i="3" s="1"/>
  <c r="G113" i="4" l="1"/>
  <c r="F111" i="4"/>
  <c r="F112" i="4"/>
  <c r="F107" i="4"/>
  <c r="F110" i="4" l="1"/>
  <c r="F108" i="4"/>
  <c r="F113" i="6"/>
  <c r="F101" i="6" s="1"/>
  <c r="F101" i="4" s="1"/>
  <c r="F109" i="4"/>
  <c r="F184" i="3"/>
  <c r="F185" i="3"/>
  <c r="F186" i="3"/>
  <c r="F187" i="3"/>
  <c r="F113" i="4" l="1"/>
  <c r="F183" i="3"/>
  <c r="F178" i="3"/>
  <c r="F179" i="3"/>
  <c r="F180" i="3"/>
  <c r="F181" i="3"/>
  <c r="F177" i="3"/>
  <c r="F172" i="3"/>
  <c r="F173" i="3"/>
  <c r="F174" i="3"/>
  <c r="F175" i="3"/>
  <c r="F171" i="3"/>
  <c r="F166" i="3"/>
  <c r="F167" i="3"/>
  <c r="F168" i="3"/>
  <c r="F169" i="3"/>
  <c r="F165" i="3"/>
  <c r="E112" i="4" l="1"/>
  <c r="E108" i="6"/>
  <c r="E96" i="6" s="1"/>
  <c r="E96" i="4" s="1"/>
  <c r="E109" i="6"/>
  <c r="E97" i="6" s="1"/>
  <c r="E97" i="4" s="1"/>
  <c r="E110" i="6"/>
  <c r="E111" i="6"/>
  <c r="E107" i="6"/>
  <c r="E184" i="3"/>
  <c r="E185" i="3"/>
  <c r="E186" i="3"/>
  <c r="E187" i="3"/>
  <c r="E183" i="3"/>
  <c r="E178" i="3"/>
  <c r="E179" i="3"/>
  <c r="E180" i="3"/>
  <c r="E181" i="3"/>
  <c r="E177" i="3"/>
  <c r="E172" i="3"/>
  <c r="E173" i="3"/>
  <c r="E174" i="3"/>
  <c r="E175" i="3"/>
  <c r="E171" i="3"/>
  <c r="E166" i="3"/>
  <c r="E167" i="3"/>
  <c r="E168" i="3"/>
  <c r="E169" i="3"/>
  <c r="E107" i="4" l="1"/>
  <c r="E95" i="6"/>
  <c r="E95" i="4" s="1"/>
  <c r="E111" i="4"/>
  <c r="E99" i="6"/>
  <c r="E99" i="4" s="1"/>
  <c r="E110" i="4"/>
  <c r="E98" i="6"/>
  <c r="E98" i="4" s="1"/>
  <c r="E109" i="4"/>
  <c r="E108" i="4"/>
  <c r="E113" i="6"/>
  <c r="E101" i="6" s="1"/>
  <c r="E101" i="4" s="1"/>
  <c r="E165" i="3"/>
  <c r="E113" i="4" l="1"/>
  <c r="D112" i="4"/>
  <c r="D108" i="4"/>
  <c r="D109" i="4"/>
  <c r="D110" i="4"/>
  <c r="D111" i="4"/>
  <c r="D107" i="4"/>
  <c r="C107" i="4"/>
  <c r="D108" i="6"/>
  <c r="D96" i="6" s="1"/>
  <c r="D96" i="4" s="1"/>
  <c r="D109" i="6"/>
  <c r="D97" i="6" s="1"/>
  <c r="D97" i="4" s="1"/>
  <c r="D110" i="6"/>
  <c r="D98" i="6" s="1"/>
  <c r="D98" i="4" s="1"/>
  <c r="D111" i="6"/>
  <c r="D99" i="6" s="1"/>
  <c r="D99" i="4" s="1"/>
  <c r="D107" i="6"/>
  <c r="D95" i="6" s="1"/>
  <c r="D95" i="4" s="1"/>
  <c r="N184" i="3"/>
  <c r="N185" i="3"/>
  <c r="N186" i="3"/>
  <c r="N187" i="3"/>
  <c r="N183" i="3"/>
  <c r="N178" i="3"/>
  <c r="N180" i="3"/>
  <c r="N181" i="3"/>
  <c r="N177" i="3"/>
  <c r="N172" i="3"/>
  <c r="N173" i="3"/>
  <c r="N174" i="3"/>
  <c r="N175" i="3"/>
  <c r="N171" i="3"/>
  <c r="N166" i="3"/>
  <c r="N167" i="3"/>
  <c r="N168" i="3"/>
  <c r="N169" i="3"/>
  <c r="N165" i="3"/>
  <c r="D184" i="3"/>
  <c r="D185" i="3"/>
  <c r="D186" i="3"/>
  <c r="D187" i="3"/>
  <c r="D183" i="3"/>
  <c r="D178" i="3"/>
  <c r="D179" i="3"/>
  <c r="D180" i="3"/>
  <c r="D181" i="3"/>
  <c r="D177" i="3"/>
  <c r="D172" i="3"/>
  <c r="D173" i="3"/>
  <c r="D174" i="3"/>
  <c r="D175" i="3"/>
  <c r="D171" i="3"/>
  <c r="D166" i="3"/>
  <c r="D167" i="3"/>
  <c r="D168" i="3"/>
  <c r="D169" i="3"/>
  <c r="D165" i="3"/>
  <c r="D113" i="6" l="1"/>
  <c r="C112" i="4"/>
  <c r="C108" i="4"/>
  <c r="C109" i="4"/>
  <c r="C113" i="4" s="1"/>
  <c r="C110" i="4"/>
  <c r="C111" i="4"/>
  <c r="C183" i="3"/>
  <c r="C184" i="3"/>
  <c r="C185" i="3"/>
  <c r="C186" i="3"/>
  <c r="C187" i="3"/>
  <c r="C177" i="3"/>
  <c r="C178" i="3"/>
  <c r="C179" i="3"/>
  <c r="C180" i="3"/>
  <c r="C181" i="3"/>
  <c r="C171" i="3"/>
  <c r="C172" i="3"/>
  <c r="C173" i="3"/>
  <c r="C174" i="3"/>
  <c r="C175" i="3"/>
  <c r="C165" i="3"/>
  <c r="C166" i="3"/>
  <c r="C167" i="3"/>
  <c r="C168" i="3"/>
  <c r="C169" i="3"/>
  <c r="N112" i="6"/>
  <c r="C107" i="6"/>
  <c r="C95" i="6" s="1"/>
  <c r="C95" i="4" s="1"/>
  <c r="C108" i="6"/>
  <c r="C96" i="6" s="1"/>
  <c r="C96" i="4" s="1"/>
  <c r="C109" i="6"/>
  <c r="C110" i="6"/>
  <c r="C98" i="6" s="1"/>
  <c r="C98" i="4" s="1"/>
  <c r="C111" i="6"/>
  <c r="C99" i="6" s="1"/>
  <c r="C99" i="4" s="1"/>
  <c r="C113" i="6" l="1"/>
  <c r="C101" i="6" s="1"/>
  <c r="C101" i="4" s="1"/>
  <c r="C97" i="6"/>
  <c r="C97" i="4" s="1"/>
  <c r="D113" i="4"/>
  <c r="D101" i="6"/>
  <c r="D101" i="4" s="1"/>
  <c r="N112" i="4"/>
  <c r="B111" i="6"/>
  <c r="B99" i="6" s="1"/>
  <c r="B99" i="4" s="1"/>
  <c r="B184" i="3" l="1"/>
  <c r="O184" i="3" s="1"/>
  <c r="B185" i="3"/>
  <c r="O185" i="3" s="1"/>
  <c r="B186" i="3"/>
  <c r="O186" i="3" s="1"/>
  <c r="B187" i="3"/>
  <c r="O187" i="3" s="1"/>
  <c r="B183" i="3"/>
  <c r="O183" i="3" s="1"/>
  <c r="B178" i="3"/>
  <c r="B179" i="3"/>
  <c r="B180" i="3"/>
  <c r="B181" i="3"/>
  <c r="B177" i="3"/>
  <c r="B172" i="3"/>
  <c r="B173" i="3"/>
  <c r="B174" i="3"/>
  <c r="B175" i="3"/>
  <c r="B171" i="3"/>
  <c r="B169" i="3"/>
  <c r="O169" i="3" s="1"/>
  <c r="B166" i="3"/>
  <c r="O166" i="3" s="1"/>
  <c r="B167" i="3"/>
  <c r="O167" i="3" s="1"/>
  <c r="B168" i="3"/>
  <c r="O168" i="3" s="1"/>
  <c r="B165" i="3"/>
  <c r="O165" i="3" s="1"/>
  <c r="B180" i="4" l="1"/>
  <c r="C132" i="4" s="1"/>
  <c r="C120" i="4" s="1"/>
  <c r="M152" i="4"/>
  <c r="L152" i="4"/>
  <c r="K152" i="4"/>
  <c r="J152" i="4"/>
  <c r="I152" i="4"/>
  <c r="H152" i="4"/>
  <c r="G152" i="4"/>
  <c r="F152" i="4"/>
  <c r="E152" i="4"/>
  <c r="D152" i="4"/>
  <c r="C152" i="4"/>
  <c r="B152" i="4"/>
  <c r="B140" i="4" s="1"/>
  <c r="M151" i="4"/>
  <c r="L151" i="4"/>
  <c r="K151" i="4"/>
  <c r="J151" i="4"/>
  <c r="I151" i="4"/>
  <c r="H151" i="4"/>
  <c r="G151" i="4"/>
  <c r="F151" i="4"/>
  <c r="E151" i="4"/>
  <c r="D151" i="4"/>
  <c r="C151" i="4"/>
  <c r="B151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B150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B149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N139" i="4"/>
  <c r="N132" i="4"/>
  <c r="M132" i="4"/>
  <c r="L132" i="4"/>
  <c r="K132" i="4"/>
  <c r="J132" i="4"/>
  <c r="I132" i="4"/>
  <c r="H132" i="4"/>
  <c r="G132" i="4"/>
  <c r="F132" i="4"/>
  <c r="E132" i="4"/>
  <c r="M131" i="4"/>
  <c r="L131" i="4"/>
  <c r="K131" i="4"/>
  <c r="J131" i="4"/>
  <c r="I131" i="4"/>
  <c r="H131" i="4"/>
  <c r="G131" i="4"/>
  <c r="F131" i="4"/>
  <c r="E131" i="4"/>
  <c r="D131" i="4"/>
  <c r="C131" i="4"/>
  <c r="B131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8" i="4"/>
  <c r="L128" i="4"/>
  <c r="K128" i="4"/>
  <c r="J128" i="4"/>
  <c r="I128" i="4"/>
  <c r="H128" i="4"/>
  <c r="G128" i="4"/>
  <c r="F128" i="4"/>
  <c r="E128" i="4"/>
  <c r="D128" i="4"/>
  <c r="C128" i="4"/>
  <c r="C116" i="4" s="1"/>
  <c r="B128" i="4"/>
  <c r="M127" i="4"/>
  <c r="L127" i="4"/>
  <c r="L133" i="4" s="1"/>
  <c r="K127" i="4"/>
  <c r="J127" i="4"/>
  <c r="I127" i="4"/>
  <c r="H127" i="4"/>
  <c r="G127" i="4"/>
  <c r="F127" i="4"/>
  <c r="E127" i="4"/>
  <c r="D127" i="4"/>
  <c r="C127" i="4"/>
  <c r="B127" i="4"/>
  <c r="B120" i="4"/>
  <c r="B111" i="4"/>
  <c r="B110" i="4"/>
  <c r="B109" i="4"/>
  <c r="B108" i="4"/>
  <c r="B107" i="4"/>
  <c r="O245" i="3"/>
  <c r="O239" i="3"/>
  <c r="O233" i="3"/>
  <c r="O227" i="3"/>
  <c r="O216" i="3"/>
  <c r="N216" i="3"/>
  <c r="O215" i="3"/>
  <c r="P215" i="3" s="1"/>
  <c r="N215" i="3"/>
  <c r="O214" i="3"/>
  <c r="P214" i="3" s="1"/>
  <c r="N214" i="3"/>
  <c r="O213" i="3"/>
  <c r="P213" i="3" s="1"/>
  <c r="N213" i="3"/>
  <c r="O212" i="3"/>
  <c r="P212" i="3" s="1"/>
  <c r="N212" i="3"/>
  <c r="O210" i="3"/>
  <c r="N210" i="3"/>
  <c r="O209" i="3"/>
  <c r="P209" i="3" s="1"/>
  <c r="N209" i="3"/>
  <c r="O207" i="3"/>
  <c r="P207" i="3" s="1"/>
  <c r="N207" i="3"/>
  <c r="O206" i="3"/>
  <c r="P206" i="3" s="1"/>
  <c r="N206" i="3"/>
  <c r="O204" i="3"/>
  <c r="N204" i="3"/>
  <c r="O203" i="3"/>
  <c r="P203" i="3" s="1"/>
  <c r="N203" i="3"/>
  <c r="O202" i="3"/>
  <c r="P202" i="3" s="1"/>
  <c r="N202" i="3"/>
  <c r="O201" i="3"/>
  <c r="P201" i="3" s="1"/>
  <c r="N201" i="3"/>
  <c r="O200" i="3"/>
  <c r="P200" i="3" s="1"/>
  <c r="N200" i="3"/>
  <c r="O198" i="3"/>
  <c r="N198" i="3"/>
  <c r="O197" i="3"/>
  <c r="P197" i="3" s="1"/>
  <c r="N197" i="3"/>
  <c r="O196" i="3"/>
  <c r="P196" i="3" s="1"/>
  <c r="N196" i="3"/>
  <c r="O195" i="3"/>
  <c r="P195" i="3" s="1"/>
  <c r="N195" i="3"/>
  <c r="O194" i="3"/>
  <c r="P194" i="3" s="1"/>
  <c r="N194" i="3"/>
  <c r="O181" i="3"/>
  <c r="O180" i="3"/>
  <c r="O178" i="3"/>
  <c r="O177" i="3"/>
  <c r="O175" i="3"/>
  <c r="O174" i="3"/>
  <c r="O173" i="3"/>
  <c r="O172" i="3"/>
  <c r="O171" i="3"/>
  <c r="M152" i="6"/>
  <c r="L152" i="6"/>
  <c r="K152" i="6"/>
  <c r="J152" i="6"/>
  <c r="I152" i="6"/>
  <c r="G152" i="6"/>
  <c r="F152" i="6"/>
  <c r="H152" i="6"/>
  <c r="E152" i="6"/>
  <c r="D152" i="6"/>
  <c r="C152" i="6"/>
  <c r="B152" i="6"/>
  <c r="B140" i="6" s="1"/>
  <c r="N132" i="6"/>
  <c r="M132" i="6"/>
  <c r="M120" i="6" s="1"/>
  <c r="M120" i="4" s="1"/>
  <c r="L132" i="6"/>
  <c r="L120" i="6" s="1"/>
  <c r="L120" i="4" s="1"/>
  <c r="K132" i="6"/>
  <c r="K120" i="6" s="1"/>
  <c r="K120" i="4" s="1"/>
  <c r="J132" i="6"/>
  <c r="J120" i="6" s="1"/>
  <c r="J120" i="4" s="1"/>
  <c r="I132" i="6"/>
  <c r="H132" i="6"/>
  <c r="H120" i="6" s="1"/>
  <c r="H120" i="4" s="1"/>
  <c r="G132" i="6"/>
  <c r="G120" i="6" s="1"/>
  <c r="G120" i="4" s="1"/>
  <c r="F132" i="6"/>
  <c r="F120" i="6" s="1"/>
  <c r="F120" i="4" s="1"/>
  <c r="E132" i="6"/>
  <c r="E120" i="6" s="1"/>
  <c r="E120" i="4" s="1"/>
  <c r="B180" i="6"/>
  <c r="C132" i="6" s="1"/>
  <c r="B120" i="6"/>
  <c r="F140" i="4" l="1"/>
  <c r="H123" i="4"/>
  <c r="K123" i="4"/>
  <c r="H143" i="4"/>
  <c r="I140" i="4"/>
  <c r="J140" i="4"/>
  <c r="H135" i="4"/>
  <c r="M135" i="4"/>
  <c r="K138" i="4"/>
  <c r="E135" i="4"/>
  <c r="I140" i="6"/>
  <c r="I120" i="6"/>
  <c r="I120" i="4" s="1"/>
  <c r="G135" i="4"/>
  <c r="L139" i="4"/>
  <c r="D138" i="4"/>
  <c r="L138" i="4"/>
  <c r="G139" i="4"/>
  <c r="F136" i="4"/>
  <c r="K136" i="4"/>
  <c r="E137" i="4"/>
  <c r="B136" i="4"/>
  <c r="J136" i="4"/>
  <c r="F137" i="4"/>
  <c r="I139" i="4"/>
  <c r="F138" i="4"/>
  <c r="K137" i="4"/>
  <c r="K139" i="4"/>
  <c r="H136" i="4"/>
  <c r="H138" i="4"/>
  <c r="D139" i="4"/>
  <c r="E136" i="4"/>
  <c r="M136" i="4"/>
  <c r="L140" i="6"/>
  <c r="G153" i="4"/>
  <c r="G140" i="6"/>
  <c r="M137" i="4"/>
  <c r="F139" i="4"/>
  <c r="E153" i="4"/>
  <c r="M153" i="4"/>
  <c r="G140" i="4"/>
  <c r="B117" i="4"/>
  <c r="F133" i="4"/>
  <c r="D133" i="4"/>
  <c r="H140" i="4"/>
  <c r="H153" i="4"/>
  <c r="C137" i="4"/>
  <c r="C117" i="4"/>
  <c r="J140" i="6"/>
  <c r="C139" i="4"/>
  <c r="C119" i="4"/>
  <c r="I138" i="4"/>
  <c r="L135" i="4"/>
  <c r="J137" i="4"/>
  <c r="H139" i="4"/>
  <c r="F140" i="6"/>
  <c r="I135" i="4"/>
  <c r="D136" i="4"/>
  <c r="L136" i="4"/>
  <c r="G133" i="4"/>
  <c r="B138" i="4"/>
  <c r="J138" i="4"/>
  <c r="E139" i="4"/>
  <c r="M139" i="4"/>
  <c r="K140" i="4"/>
  <c r="C153" i="4"/>
  <c r="K153" i="4"/>
  <c r="K140" i="6"/>
  <c r="H140" i="6"/>
  <c r="D135" i="4"/>
  <c r="B137" i="4"/>
  <c r="M138" i="4"/>
  <c r="C140" i="6"/>
  <c r="C120" i="6"/>
  <c r="B133" i="4"/>
  <c r="J133" i="4"/>
  <c r="H133" i="4"/>
  <c r="C138" i="4"/>
  <c r="C118" i="4"/>
  <c r="C136" i="4"/>
  <c r="F153" i="4"/>
  <c r="N153" i="4"/>
  <c r="G136" i="4"/>
  <c r="E138" i="4"/>
  <c r="C133" i="4"/>
  <c r="C121" i="4" s="1"/>
  <c r="C115" i="4"/>
  <c r="K133" i="4"/>
  <c r="B119" i="4"/>
  <c r="M133" i="4"/>
  <c r="I153" i="4"/>
  <c r="L140" i="4"/>
  <c r="I136" i="4"/>
  <c r="D137" i="4"/>
  <c r="L137" i="4"/>
  <c r="G138" i="4"/>
  <c r="B139" i="4"/>
  <c r="J139" i="4"/>
  <c r="E140" i="4"/>
  <c r="M140" i="4"/>
  <c r="B115" i="4"/>
  <c r="D153" i="4"/>
  <c r="I133" i="4"/>
  <c r="B116" i="4"/>
  <c r="L153" i="4"/>
  <c r="L141" i="4" s="1"/>
  <c r="B118" i="4"/>
  <c r="G137" i="4"/>
  <c r="C140" i="4"/>
  <c r="B113" i="4"/>
  <c r="D132" i="4"/>
  <c r="D140" i="4" s="1"/>
  <c r="B135" i="4"/>
  <c r="J135" i="4"/>
  <c r="H137" i="4"/>
  <c r="N152" i="4"/>
  <c r="N140" i="4" s="1"/>
  <c r="E133" i="4"/>
  <c r="C135" i="4"/>
  <c r="K135" i="4"/>
  <c r="I137" i="4"/>
  <c r="B153" i="4"/>
  <c r="J153" i="4"/>
  <c r="F135" i="4"/>
  <c r="N152" i="6"/>
  <c r="N140" i="6" s="1"/>
  <c r="E140" i="6"/>
  <c r="M140" i="6"/>
  <c r="D132" i="6"/>
  <c r="N120" i="6" s="1"/>
  <c r="P216" i="3"/>
  <c r="I123" i="4" l="1"/>
  <c r="N120" i="4"/>
  <c r="F141" i="4"/>
  <c r="C141" i="4"/>
  <c r="B121" i="4"/>
  <c r="G141" i="4"/>
  <c r="B141" i="4"/>
  <c r="K141" i="4"/>
  <c r="H141" i="4"/>
  <c r="E141" i="4"/>
  <c r="I141" i="4"/>
  <c r="M141" i="4"/>
  <c r="D141" i="4"/>
  <c r="J141" i="4"/>
  <c r="D140" i="6"/>
  <c r="D120" i="6"/>
  <c r="D120" i="4" s="1"/>
  <c r="N139" i="6"/>
  <c r="N148" i="6"/>
  <c r="N149" i="6"/>
  <c r="N150" i="6"/>
  <c r="N147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B148" i="6"/>
  <c r="B149" i="6"/>
  <c r="B150" i="6"/>
  <c r="B151" i="6"/>
  <c r="B147" i="6"/>
  <c r="C127" i="6"/>
  <c r="D127" i="6"/>
  <c r="D115" i="6" s="1"/>
  <c r="D115" i="4" s="1"/>
  <c r="E127" i="6"/>
  <c r="E115" i="6" s="1"/>
  <c r="E115" i="4" s="1"/>
  <c r="F127" i="6"/>
  <c r="F115" i="6" s="1"/>
  <c r="F115" i="4" s="1"/>
  <c r="G127" i="6"/>
  <c r="G115" i="6" s="1"/>
  <c r="G115" i="4" s="1"/>
  <c r="H127" i="6"/>
  <c r="H115" i="6" s="1"/>
  <c r="H115" i="4" s="1"/>
  <c r="I127" i="6"/>
  <c r="I115" i="6" s="1"/>
  <c r="I115" i="4" s="1"/>
  <c r="J127" i="6"/>
  <c r="J115" i="6" s="1"/>
  <c r="J115" i="4" s="1"/>
  <c r="K127" i="6"/>
  <c r="L127" i="6"/>
  <c r="L115" i="6" s="1"/>
  <c r="L115" i="4" s="1"/>
  <c r="M127" i="6"/>
  <c r="M115" i="6" s="1"/>
  <c r="M115" i="4" s="1"/>
  <c r="C128" i="6"/>
  <c r="D128" i="6"/>
  <c r="E128" i="6"/>
  <c r="F128" i="6"/>
  <c r="F116" i="6" s="1"/>
  <c r="F116" i="4" s="1"/>
  <c r="G128" i="6"/>
  <c r="G116" i="6" s="1"/>
  <c r="G116" i="4" s="1"/>
  <c r="H128" i="6"/>
  <c r="I128" i="6"/>
  <c r="I116" i="6" s="1"/>
  <c r="I116" i="4" s="1"/>
  <c r="J128" i="6"/>
  <c r="J116" i="6" s="1"/>
  <c r="J116" i="4" s="1"/>
  <c r="K128" i="6"/>
  <c r="K116" i="6" s="1"/>
  <c r="K116" i="4" s="1"/>
  <c r="L128" i="6"/>
  <c r="L116" i="6" s="1"/>
  <c r="L116" i="4" s="1"/>
  <c r="M128" i="6"/>
  <c r="M116" i="6" s="1"/>
  <c r="M116" i="4" s="1"/>
  <c r="C129" i="6"/>
  <c r="C117" i="6" s="1"/>
  <c r="D129" i="6"/>
  <c r="D117" i="6" s="1"/>
  <c r="D117" i="4" s="1"/>
  <c r="E129" i="6"/>
  <c r="E117" i="6" s="1"/>
  <c r="E117" i="4" s="1"/>
  <c r="F129" i="6"/>
  <c r="F117" i="6" s="1"/>
  <c r="F117" i="4" s="1"/>
  <c r="G129" i="6"/>
  <c r="G117" i="6" s="1"/>
  <c r="G117" i="4" s="1"/>
  <c r="H129" i="6"/>
  <c r="H117" i="6" s="1"/>
  <c r="H117" i="4" s="1"/>
  <c r="I129" i="6"/>
  <c r="I117" i="6" s="1"/>
  <c r="I117" i="4" s="1"/>
  <c r="J129" i="6"/>
  <c r="J117" i="6" s="1"/>
  <c r="J117" i="4" s="1"/>
  <c r="K129" i="6"/>
  <c r="K117" i="6" s="1"/>
  <c r="K117" i="4" s="1"/>
  <c r="L129" i="6"/>
  <c r="L117" i="6" s="1"/>
  <c r="L117" i="4" s="1"/>
  <c r="M129" i="6"/>
  <c r="M117" i="6" s="1"/>
  <c r="M117" i="4" s="1"/>
  <c r="C130" i="6"/>
  <c r="C118" i="6" s="1"/>
  <c r="D130" i="6"/>
  <c r="D118" i="6" s="1"/>
  <c r="D118" i="4" s="1"/>
  <c r="E130" i="6"/>
  <c r="F130" i="6"/>
  <c r="G130" i="6"/>
  <c r="H130" i="6"/>
  <c r="H118" i="6" s="1"/>
  <c r="H118" i="4" s="1"/>
  <c r="I130" i="6"/>
  <c r="I118" i="6" s="1"/>
  <c r="I118" i="4" s="1"/>
  <c r="J130" i="6"/>
  <c r="K130" i="6"/>
  <c r="K118" i="6" s="1"/>
  <c r="K118" i="4" s="1"/>
  <c r="L130" i="6"/>
  <c r="L118" i="6" s="1"/>
  <c r="L118" i="4" s="1"/>
  <c r="M130" i="6"/>
  <c r="M118" i="6" s="1"/>
  <c r="M118" i="4" s="1"/>
  <c r="C131" i="6"/>
  <c r="D131" i="6"/>
  <c r="E131" i="6"/>
  <c r="E119" i="6" s="1"/>
  <c r="E119" i="4" s="1"/>
  <c r="F131" i="6"/>
  <c r="F119" i="6" s="1"/>
  <c r="F119" i="4" s="1"/>
  <c r="G131" i="6"/>
  <c r="H131" i="6"/>
  <c r="H119" i="6" s="1"/>
  <c r="H119" i="4" s="1"/>
  <c r="I131" i="6"/>
  <c r="I119" i="6" s="1"/>
  <c r="I119" i="4" s="1"/>
  <c r="J131" i="6"/>
  <c r="J119" i="6" s="1"/>
  <c r="J119" i="4" s="1"/>
  <c r="K131" i="6"/>
  <c r="L131" i="6"/>
  <c r="M131" i="6"/>
  <c r="M119" i="6" s="1"/>
  <c r="M119" i="4" s="1"/>
  <c r="B128" i="6"/>
  <c r="B129" i="6"/>
  <c r="B137" i="6" s="1"/>
  <c r="B130" i="6"/>
  <c r="B131" i="6"/>
  <c r="B127" i="6"/>
  <c r="B108" i="6"/>
  <c r="B96" i="6" s="1"/>
  <c r="B96" i="4" s="1"/>
  <c r="B109" i="6"/>
  <c r="B110" i="6"/>
  <c r="B98" i="6" s="1"/>
  <c r="B98" i="4" s="1"/>
  <c r="B107" i="6"/>
  <c r="B95" i="6" s="1"/>
  <c r="B95" i="4" s="1"/>
  <c r="O199" i="1"/>
  <c r="O250" i="1"/>
  <c r="O244" i="1"/>
  <c r="O238" i="1"/>
  <c r="O232" i="1"/>
  <c r="B97" i="6" l="1"/>
  <c r="B97" i="4" s="1"/>
  <c r="N101" i="6"/>
  <c r="N101" i="4" s="1"/>
  <c r="K153" i="6"/>
  <c r="C153" i="6"/>
  <c r="G139" i="6"/>
  <c r="G119" i="6"/>
  <c r="G119" i="4" s="1"/>
  <c r="K135" i="6"/>
  <c r="K115" i="6"/>
  <c r="K115" i="4" s="1"/>
  <c r="L139" i="6"/>
  <c r="L119" i="6"/>
  <c r="L119" i="4" s="1"/>
  <c r="G138" i="6"/>
  <c r="G118" i="6"/>
  <c r="G118" i="4" s="1"/>
  <c r="J138" i="6"/>
  <c r="J118" i="6"/>
  <c r="J118" i="4" s="1"/>
  <c r="H136" i="6"/>
  <c r="H116" i="6"/>
  <c r="H116" i="4" s="1"/>
  <c r="K139" i="6"/>
  <c r="K119" i="6"/>
  <c r="K119" i="4" s="1"/>
  <c r="F138" i="6"/>
  <c r="F118" i="6"/>
  <c r="F118" i="4" s="1"/>
  <c r="G153" i="6"/>
  <c r="D139" i="6"/>
  <c r="D119" i="6"/>
  <c r="D119" i="4" s="1"/>
  <c r="M136" i="6"/>
  <c r="E136" i="6"/>
  <c r="E116" i="6"/>
  <c r="E116" i="4" s="1"/>
  <c r="H135" i="6"/>
  <c r="L136" i="6"/>
  <c r="D136" i="6"/>
  <c r="D116" i="6"/>
  <c r="D116" i="4" s="1"/>
  <c r="G135" i="6"/>
  <c r="B116" i="6"/>
  <c r="B135" i="6"/>
  <c r="J139" i="6"/>
  <c r="M138" i="6"/>
  <c r="E138" i="6"/>
  <c r="E118" i="6"/>
  <c r="E118" i="4" s="1"/>
  <c r="K136" i="6"/>
  <c r="N151" i="6"/>
  <c r="N151" i="4"/>
  <c r="C139" i="6"/>
  <c r="C119" i="6"/>
  <c r="C136" i="6"/>
  <c r="C116" i="6"/>
  <c r="F135" i="6"/>
  <c r="L153" i="6"/>
  <c r="D153" i="6"/>
  <c r="C135" i="6"/>
  <c r="C115" i="6"/>
  <c r="N127" i="6"/>
  <c r="N127" i="4"/>
  <c r="O127" i="4" s="1"/>
  <c r="H139" i="6"/>
  <c r="C138" i="6"/>
  <c r="I136" i="6"/>
  <c r="D135" i="6"/>
  <c r="B138" i="6"/>
  <c r="L135" i="6"/>
  <c r="B136" i="6"/>
  <c r="F139" i="6"/>
  <c r="I138" i="6"/>
  <c r="G136" i="6"/>
  <c r="J135" i="6"/>
  <c r="H153" i="6"/>
  <c r="K138" i="6"/>
  <c r="M139" i="6"/>
  <c r="E139" i="6"/>
  <c r="H138" i="6"/>
  <c r="K137" i="6"/>
  <c r="K133" i="6"/>
  <c r="C137" i="6"/>
  <c r="C133" i="6"/>
  <c r="F136" i="6"/>
  <c r="I135" i="6"/>
  <c r="J137" i="6"/>
  <c r="J133" i="6"/>
  <c r="J121" i="6" s="1"/>
  <c r="J121" i="4" s="1"/>
  <c r="I137" i="6"/>
  <c r="I133" i="6"/>
  <c r="I121" i="6" s="1"/>
  <c r="I121" i="4" s="1"/>
  <c r="J153" i="6"/>
  <c r="N153" i="6"/>
  <c r="B118" i="6"/>
  <c r="H137" i="6"/>
  <c r="H133" i="6"/>
  <c r="I153" i="6"/>
  <c r="B139" i="6"/>
  <c r="I139" i="6"/>
  <c r="L138" i="6"/>
  <c r="D138" i="6"/>
  <c r="G133" i="6"/>
  <c r="G137" i="6"/>
  <c r="J136" i="6"/>
  <c r="M135" i="6"/>
  <c r="E135" i="6"/>
  <c r="F133" i="6"/>
  <c r="F121" i="6" s="1"/>
  <c r="F121" i="4" s="1"/>
  <c r="F137" i="6"/>
  <c r="M137" i="6"/>
  <c r="M133" i="6"/>
  <c r="M121" i="6" s="1"/>
  <c r="M121" i="4" s="1"/>
  <c r="E133" i="6"/>
  <c r="E121" i="6" s="1"/>
  <c r="E121" i="4" s="1"/>
  <c r="E137" i="6"/>
  <c r="F153" i="6"/>
  <c r="L133" i="6"/>
  <c r="L121" i="6" s="1"/>
  <c r="L121" i="4" s="1"/>
  <c r="L137" i="6"/>
  <c r="D133" i="6"/>
  <c r="D137" i="6"/>
  <c r="B153" i="6"/>
  <c r="M153" i="6"/>
  <c r="E153" i="6"/>
  <c r="B119" i="6"/>
  <c r="B113" i="6"/>
  <c r="B101" i="6" s="1"/>
  <c r="B101" i="4" s="1"/>
  <c r="B117" i="6"/>
  <c r="B133" i="6"/>
  <c r="B115" i="6"/>
  <c r="K141" i="6" l="1"/>
  <c r="K121" i="6"/>
  <c r="K121" i="4" s="1"/>
  <c r="H141" i="6"/>
  <c r="H121" i="6"/>
  <c r="H121" i="4" s="1"/>
  <c r="G141" i="6"/>
  <c r="G121" i="6"/>
  <c r="G121" i="4" s="1"/>
  <c r="D141" i="6"/>
  <c r="D121" i="6"/>
  <c r="D121" i="4" s="1"/>
  <c r="B121" i="6"/>
  <c r="L141" i="6"/>
  <c r="C141" i="6"/>
  <c r="C121" i="6"/>
  <c r="M141" i="6"/>
  <c r="F141" i="6"/>
  <c r="I141" i="6"/>
  <c r="B141" i="6"/>
  <c r="J141" i="6"/>
  <c r="E141" i="6"/>
  <c r="O170" i="1" l="1"/>
  <c r="P170" i="1" s="1"/>
  <c r="O171" i="1"/>
  <c r="P171" i="1" s="1"/>
  <c r="O172" i="1"/>
  <c r="P172" i="1" s="1"/>
  <c r="O173" i="1"/>
  <c r="P173" i="1" s="1"/>
  <c r="O174" i="1"/>
  <c r="P174" i="1" s="1"/>
  <c r="P168" i="3" l="1"/>
  <c r="P167" i="3"/>
  <c r="P166" i="3"/>
  <c r="N119" i="6"/>
  <c r="N119" i="4" s="1"/>
  <c r="P165" i="3"/>
  <c r="N110" i="6"/>
  <c r="N110" i="4"/>
  <c r="N109" i="6"/>
  <c r="N109" i="4"/>
  <c r="N111" i="6"/>
  <c r="N111" i="4"/>
  <c r="N108" i="6"/>
  <c r="N108" i="4"/>
  <c r="N115" i="6"/>
  <c r="N115" i="4" s="1"/>
  <c r="N107" i="6"/>
  <c r="N107" i="4"/>
  <c r="N199" i="1"/>
  <c r="N221" i="1"/>
  <c r="N220" i="1"/>
  <c r="N219" i="1"/>
  <c r="N218" i="1"/>
  <c r="N217" i="1"/>
  <c r="N215" i="1"/>
  <c r="N214" i="1"/>
  <c r="N212" i="1"/>
  <c r="N211" i="1"/>
  <c r="N209" i="1"/>
  <c r="N208" i="1"/>
  <c r="N207" i="1"/>
  <c r="N206" i="1"/>
  <c r="N205" i="1"/>
  <c r="N200" i="1"/>
  <c r="N201" i="1"/>
  <c r="N202" i="1"/>
  <c r="N203" i="1"/>
  <c r="P199" i="1"/>
  <c r="N118" i="6" l="1"/>
  <c r="N118" i="4" s="1"/>
  <c r="N117" i="6"/>
  <c r="N117" i="4" s="1"/>
  <c r="N116" i="6"/>
  <c r="N116" i="4" s="1"/>
  <c r="P169" i="3"/>
  <c r="N135" i="6"/>
  <c r="N135" i="4"/>
  <c r="N113" i="6"/>
  <c r="N121" i="6" s="1"/>
  <c r="N113" i="4"/>
  <c r="O200" i="1"/>
  <c r="N128" i="4" s="1"/>
  <c r="O201" i="1"/>
  <c r="N129" i="4" s="1"/>
  <c r="N133" i="4" s="1"/>
  <c r="N141" i="4" s="1"/>
  <c r="O202" i="1"/>
  <c r="N130" i="4" s="1"/>
  <c r="O203" i="1"/>
  <c r="O205" i="1"/>
  <c r="P205" i="1" s="1"/>
  <c r="O206" i="1"/>
  <c r="P206" i="1" s="1"/>
  <c r="O207" i="1"/>
  <c r="P207" i="1" s="1"/>
  <c r="O208" i="1"/>
  <c r="P208" i="1" s="1"/>
  <c r="O209" i="1"/>
  <c r="O211" i="1"/>
  <c r="P211" i="1" s="1"/>
  <c r="O212" i="1"/>
  <c r="P212" i="1" s="1"/>
  <c r="O214" i="1"/>
  <c r="P214" i="1" s="1"/>
  <c r="O215" i="1"/>
  <c r="O217" i="1"/>
  <c r="P217" i="1" s="1"/>
  <c r="O218" i="1"/>
  <c r="P218" i="1" s="1"/>
  <c r="O219" i="1"/>
  <c r="P219" i="1" s="1"/>
  <c r="O220" i="1"/>
  <c r="P220" i="1" s="1"/>
  <c r="O221" i="1"/>
  <c r="P221" i="1" s="1"/>
  <c r="P181" i="3"/>
  <c r="O177" i="1"/>
  <c r="P177" i="1" s="1"/>
  <c r="O178" i="1"/>
  <c r="P178" i="1" s="1"/>
  <c r="O179" i="1"/>
  <c r="P179" i="1" s="1"/>
  <c r="O180" i="1"/>
  <c r="P180" i="1" s="1"/>
  <c r="O176" i="1"/>
  <c r="P176" i="1" s="1"/>
  <c r="O189" i="1" l="1"/>
  <c r="P189" i="1" s="1"/>
  <c r="P180" i="3"/>
  <c r="P177" i="3"/>
  <c r="P171" i="3"/>
  <c r="O188" i="1"/>
  <c r="P188" i="1" s="1"/>
  <c r="P178" i="3"/>
  <c r="O190" i="1"/>
  <c r="P190" i="1" s="1"/>
  <c r="P173" i="3"/>
  <c r="O192" i="1"/>
  <c r="P192" i="1" s="1"/>
  <c r="P175" i="3"/>
  <c r="O191" i="1"/>
  <c r="P191" i="1" s="1"/>
  <c r="P174" i="3"/>
  <c r="P172" i="3"/>
  <c r="N131" i="6"/>
  <c r="N131" i="4"/>
  <c r="N129" i="6"/>
  <c r="N133" i="6" s="1"/>
  <c r="N141" i="6" s="1"/>
  <c r="P201" i="1"/>
  <c r="N130" i="6"/>
  <c r="P202" i="1"/>
  <c r="N128" i="6"/>
  <c r="P200" i="1"/>
  <c r="P184" i="3" l="1"/>
  <c r="P185" i="3"/>
  <c r="P186" i="3"/>
  <c r="P187" i="3"/>
  <c r="P183" i="3"/>
  <c r="N121" i="4"/>
  <c r="N136" i="6"/>
  <c r="N136" i="4"/>
  <c r="N138" i="6"/>
  <c r="N138" i="4"/>
  <c r="N137" i="6"/>
  <c r="N137" i="4"/>
</calcChain>
</file>

<file path=xl/sharedStrings.xml><?xml version="1.0" encoding="utf-8"?>
<sst xmlns="http://schemas.openxmlformats.org/spreadsheetml/2006/main" count="1164" uniqueCount="64">
  <si>
    <t>März</t>
  </si>
  <si>
    <t>Mai</t>
  </si>
  <si>
    <t>Juni</t>
  </si>
  <si>
    <t>Juli</t>
  </si>
  <si>
    <t>Gesamt</t>
  </si>
  <si>
    <t>Flughafen Wien (VIE)</t>
  </si>
  <si>
    <t>Passagiere</t>
  </si>
  <si>
    <t>Lokalpassagiere</t>
  </si>
  <si>
    <t>Transferpassagiere</t>
  </si>
  <si>
    <t>Flugbewegungen (an + ab)</t>
  </si>
  <si>
    <t>Cargo in Tonnen (Luftfracht und Trucking)</t>
  </si>
  <si>
    <t>Flughafen Wien Gruppe (VIE, MLA, KSC)</t>
  </si>
  <si>
    <t>Jänner</t>
  </si>
  <si>
    <t>Februar</t>
  </si>
  <si>
    <t>April</t>
  </si>
  <si>
    <t>August</t>
  </si>
  <si>
    <t>September</t>
  </si>
  <si>
    <t>Oktober</t>
  </si>
  <si>
    <t>November</t>
  </si>
  <si>
    <t>Dezember</t>
  </si>
  <si>
    <t>Veränderung in %</t>
  </si>
  <si>
    <t>Einzelmonat</t>
  </si>
  <si>
    <t>Flughafen Malta (MLA, voll konsolidiert)</t>
  </si>
  <si>
    <t>Flughafen Kosice (KSC, At-Equity konsolidiert)</t>
  </si>
  <si>
    <t xml:space="preserve">Flughafen Wien Gruppe Verkehrsergebnisse </t>
  </si>
  <si>
    <t>Aufrollung der Vergleichswerte 2019</t>
  </si>
  <si>
    <t xml:space="preserve">Flughafen Wien Verkehrsergebnisse </t>
  </si>
  <si>
    <t>Flughafen Wien (VIE) Veränderung in %</t>
  </si>
  <si>
    <t>MTOW in to</t>
  </si>
  <si>
    <t>Anteil Transferpassagiere in %</t>
  </si>
  <si>
    <t>Anteil Transferpassagiere in %p</t>
  </si>
  <si>
    <t>Vienna Airport (VIE)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</si>
  <si>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</si>
  <si>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</si>
  <si>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</si>
  <si>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</si>
  <si>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</si>
  <si>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</si>
  <si>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</si>
  <si>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</si>
  <si>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Total</t>
  </si>
  <si>
    <t>Change in %</t>
  </si>
  <si>
    <t>month</t>
  </si>
  <si>
    <t>total</t>
  </si>
  <si>
    <t>Passengers arr+dep+transit</t>
  </si>
  <si>
    <t xml:space="preserve">   Local passengers arr+dep</t>
  </si>
  <si>
    <t xml:space="preserve">   Transfer passengers arr+dep</t>
  </si>
  <si>
    <t>Flight movements arr+dep</t>
  </si>
  <si>
    <t>Cargo arr+dep (in tonnes)</t>
  </si>
  <si>
    <t>Malta Airport (MLA, fully consolidated)</t>
  </si>
  <si>
    <t>Kosice Airport (KSC, consolidated at equity)</t>
  </si>
  <si>
    <t>Vienna Airport Group (VIE, MLA, KSC)</t>
  </si>
  <si>
    <t>Vienna Airport Group Traffic Results</t>
  </si>
  <si>
    <t>Vienna Airport Traffic Results</t>
  </si>
  <si>
    <t>Vienna Airport (VIE) change in %</t>
  </si>
  <si>
    <t>MTOW (in tonnes)</t>
  </si>
  <si>
    <t>Share transfer passengers in %</t>
  </si>
  <si>
    <t>2019 traffic data adjusted</t>
  </si>
  <si>
    <t>Share transfer passengers in %p</t>
  </si>
  <si>
    <t>Aufrollung der Vergleichswerte 2020 und Transit-Werte in Kosice</t>
  </si>
  <si>
    <t>2020 traffic data adjusted</t>
  </si>
  <si>
    <t>Aufrollung der Vergleichswerte 2021</t>
  </si>
  <si>
    <t xml:space="preserve">Aufrollung der Vergleichswerte 2020 </t>
  </si>
  <si>
    <t>2021 traffic data adjusted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</si>
</sst>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,;\-#,##0,"/>
    <numFmt numFmtId="167" formatCode="#,##0,"/>
    <numFmt numFmtId="168" formatCode="#,##0.0"/>
    <numFmt numFmtId="169" formatCode="###,000"/>
    <numFmt numFmtId="170" formatCode="#,##0_ ;\-#,##0\ "/>
    <numFmt numFmtId="171" formatCode="\+#,##0.0;\-#,##0.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sz val="9"/>
      <name val="Verdana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gradientFill degree="90">
        <stop position="0">
          <color rgb="FFFFFFCC"/>
        </stop>
        <stop position="1">
          <color rgb="FFFFFF99"/>
        </stop>
      </gradientFill>
    </fill>
    <fill>
      <gradientFill degree="90">
        <stop position="0">
          <color rgb="FFF8F8F8"/>
        </stop>
        <stop position="1">
          <color rgb="FFC0C0C0"/>
        </stop>
      </gradientFill>
    </fill>
    <fill>
      <gradientFill degree="90">
        <stop position="0">
          <color theme="0"/>
        </stop>
        <stop position="1">
          <color rgb="FFF8F8F8"/>
        </stop>
      </gradientFill>
    </fill>
    <fill>
      <gradientFill degree="90">
        <stop position="0">
          <color rgb="FFF8F8F8"/>
        </stop>
        <stop position="1">
          <color rgb="FFEAEAEA"/>
        </stop>
      </gradientFill>
    </fill>
    <fill>
      <gradientFill degree="90">
        <stop position="0">
          <color rgb="FFEAEAEA"/>
        </stop>
        <stop position="1">
          <color rgb="FFDDDDDD"/>
        </stop>
      </gradientFill>
    </fill>
    <fill>
      <gradientFill degree="90">
        <stop position="0">
          <color rgb="FFDDDDDD"/>
        </stop>
        <stop position="1">
          <color rgb="FFC0C0C0"/>
        </stop>
      </gradientFill>
    </fill>
    <fill>
      <patternFill patternType="solid">
        <fgColor rgb="FFEAEAEA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76B39"/>
        <bgColor indexed="64"/>
      </patternFill>
    </fill>
    <fill>
      <patternFill patternType="solid">
        <fgColor rgb="FFB5D3C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theme="3" tint="0.59996337778862885"/>
      </left>
      <right style="dotted">
        <color theme="3" tint="0.59996337778862885"/>
      </right>
      <top style="dotted">
        <color theme="3" tint="0.59996337778862885"/>
      </top>
      <bottom style="dotted">
        <color theme="3" tint="0.59996337778862885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dotted">
        <color theme="3" tint="0.3999450666829432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rgb="FF808080"/>
      </left>
      <right style="dotted">
        <color rgb="FF808080"/>
      </right>
      <top style="dotted">
        <color rgb="FF808080"/>
      </top>
      <bottom style="thin">
        <color rgb="FF808080"/>
      </bottom>
      <diagonal/>
    </border>
    <border diagonalUp="1" diagonalDown="1"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 diagonalUp="1" diagonalDown="1">
      <left style="dotted">
        <color indexed="63"/>
      </left>
      <right style="dotted">
        <color indexed="63"/>
      </right>
      <top style="dotted">
        <color indexed="63"/>
      </top>
      <bottom style="dotted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9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10" fillId="0" borderId="3" applyNumberFormat="0" applyProtection="0">
      <alignment horizontal="right" vertical="center"/>
    </xf>
    <xf numFmtId="0" fontId="1" fillId="0" borderId="0"/>
    <xf numFmtId="0" fontId="11" fillId="14" borderId="4" applyNumberFormat="0" applyAlignment="0" applyProtection="0">
      <alignment horizontal="left" vertical="center" indent="1"/>
    </xf>
    <xf numFmtId="169" fontId="11" fillId="15" borderId="11" applyNumberFormat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169" fontId="10" fillId="4" borderId="5" applyNumberFormat="0" applyBorder="0" applyProtection="0">
      <alignment horizontal="right" vertical="center"/>
    </xf>
    <xf numFmtId="0" fontId="12" fillId="2" borderId="6" applyNumberFormat="0" applyAlignment="0" applyProtection="0">
      <alignment horizontal="left" vertical="center" indent="1"/>
    </xf>
    <xf numFmtId="169" fontId="11" fillId="3" borderId="6" applyNumberFormat="0" applyProtection="0">
      <alignment horizontal="right" vertical="center"/>
    </xf>
    <xf numFmtId="169" fontId="11" fillId="4" borderId="6" applyNumberFormat="0" applyBorder="0" applyProtection="0">
      <alignment horizontal="right" vertical="center"/>
    </xf>
    <xf numFmtId="169" fontId="13" fillId="5" borderId="7" applyNumberFormat="0" applyBorder="0" applyAlignment="0" applyProtection="0">
      <alignment horizontal="right" vertical="center" indent="1"/>
    </xf>
    <xf numFmtId="169" fontId="14" fillId="6" borderId="7" applyNumberFormat="0" applyBorder="0" applyAlignment="0" applyProtection="0">
      <alignment horizontal="right" vertical="center" indent="1"/>
    </xf>
    <xf numFmtId="169" fontId="14" fillId="7" borderId="7" applyNumberFormat="0" applyBorder="0" applyAlignment="0" applyProtection="0">
      <alignment horizontal="right" vertical="center" indent="1"/>
    </xf>
    <xf numFmtId="169" fontId="15" fillId="8" borderId="7" applyNumberFormat="0" applyBorder="0" applyAlignment="0" applyProtection="0">
      <alignment horizontal="right" vertical="center" indent="1"/>
    </xf>
    <xf numFmtId="169" fontId="15" fillId="9" borderId="7" applyNumberFormat="0" applyBorder="0" applyAlignment="0" applyProtection="0">
      <alignment horizontal="right" vertical="center" indent="1"/>
    </xf>
    <xf numFmtId="169" fontId="15" fillId="10" borderId="7" applyNumberFormat="0" applyBorder="0" applyAlignment="0" applyProtection="0">
      <alignment horizontal="right" vertical="center" indent="1"/>
    </xf>
    <xf numFmtId="169" fontId="16" fillId="11" borderId="7" applyNumberFormat="0" applyBorder="0" applyAlignment="0" applyProtection="0">
      <alignment horizontal="right" vertical="center" indent="1"/>
    </xf>
    <xf numFmtId="169" fontId="16" fillId="12" borderId="7" applyNumberFormat="0" applyBorder="0" applyAlignment="0" applyProtection="0">
      <alignment horizontal="right" vertical="center" indent="1"/>
    </xf>
    <xf numFmtId="169" fontId="16" fillId="13" borderId="7" applyNumberFormat="0" applyBorder="0" applyAlignment="0" applyProtection="0">
      <alignment horizontal="right" vertical="center" indent="1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18" fillId="0" borderId="8" applyNumberFormat="0" applyFill="0" applyBorder="0" applyAlignment="0" applyProtection="0"/>
    <xf numFmtId="0" fontId="19" fillId="0" borderId="8" applyBorder="0" applyAlignment="0" applyProtection="0"/>
    <xf numFmtId="0" fontId="12" fillId="20" borderId="6" applyNumberFormat="0" applyAlignment="0" applyProtection="0">
      <alignment horizontal="left" vertical="center" indent="1"/>
    </xf>
    <xf numFmtId="0" fontId="12" fillId="2" borderId="6" applyNumberFormat="0" applyAlignment="0" applyProtection="0">
      <alignment horizontal="left" vertical="center" indent="1"/>
    </xf>
    <xf numFmtId="0" fontId="11" fillId="21" borderId="4" applyNumberFormat="0" applyAlignment="0" applyProtection="0">
      <alignment horizontal="left" vertical="center" indent="1"/>
    </xf>
    <xf numFmtId="169" fontId="10" fillId="0" borderId="5" applyNumberFormat="0" applyProtection="0">
      <alignment horizontal="right" vertical="center"/>
    </xf>
    <xf numFmtId="169" fontId="11" fillId="0" borderId="6" applyNumberFormat="0" applyProtection="0">
      <alignment horizontal="right" vertical="center"/>
    </xf>
    <xf numFmtId="0" fontId="17" fillId="0" borderId="4" applyNumberFormat="0" applyFont="0" applyFill="0" applyAlignment="0" applyProtection="0"/>
    <xf numFmtId="169" fontId="10" fillId="22" borderId="4" applyNumberFormat="0" applyAlignment="0" applyProtection="0">
      <alignment horizontal="left" vertical="center" indent="1"/>
    </xf>
    <xf numFmtId="0" fontId="11" fillId="21" borderId="6" applyNumberFormat="0" applyAlignment="0" applyProtection="0">
      <alignment horizontal="left" vertical="center" indent="1"/>
    </xf>
    <xf numFmtId="0" fontId="12" fillId="23" borderId="4" applyNumberFormat="0" applyAlignment="0" applyProtection="0">
      <alignment horizontal="left" vertical="center" indent="1"/>
    </xf>
    <xf numFmtId="0" fontId="12" fillId="24" borderId="4" applyNumberFormat="0" applyAlignment="0" applyProtection="0">
      <alignment horizontal="left" vertical="center" indent="1"/>
    </xf>
    <xf numFmtId="0" fontId="12" fillId="25" borderId="4" applyNumberFormat="0" applyAlignment="0" applyProtection="0">
      <alignment horizontal="left" vertical="center" indent="1"/>
    </xf>
    <xf numFmtId="0" fontId="12" fillId="4" borderId="4" applyNumberFormat="0" applyAlignment="0" applyProtection="0">
      <alignment horizontal="left" vertical="center" indent="1"/>
    </xf>
    <xf numFmtId="0" fontId="12" fillId="3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2" borderId="6" applyNumberFormat="0" applyAlignment="0" applyProtection="0">
      <alignment horizontal="left" vertical="center" indent="1"/>
    </xf>
    <xf numFmtId="0" fontId="18" fillId="3" borderId="6" applyNumberFormat="0" applyAlignment="0" applyProtection="0">
      <alignment horizontal="left" vertical="center" indent="1"/>
    </xf>
    <xf numFmtId="169" fontId="21" fillId="3" borderId="6" applyNumberFormat="0" applyProtection="0">
      <alignment horizontal="right" vertical="center"/>
    </xf>
    <xf numFmtId="169" fontId="22" fillId="4" borderId="5" applyNumberFormat="0" applyBorder="0" applyProtection="0">
      <alignment horizontal="right" vertical="center"/>
    </xf>
    <xf numFmtId="169" fontId="21" fillId="4" borderId="6" applyNumberFormat="0" applyBorder="0" applyProtection="0">
      <alignment horizontal="right" vertical="center"/>
    </xf>
    <xf numFmtId="0" fontId="4" fillId="0" borderId="12" applyNumberFormat="0" applyProtection="0">
      <alignment horizontal="left" vertical="center" indent="1"/>
    </xf>
    <xf numFmtId="0" fontId="4" fillId="0" borderId="12" applyNumberFormat="0" applyProtection="0">
      <alignment horizontal="left" vertical="center" indent="1"/>
    </xf>
    <xf numFmtId="4" fontId="23" fillId="0" borderId="13" applyNumberFormat="0" applyProtection="0">
      <alignment horizontal="right" vertical="center"/>
    </xf>
    <xf numFmtId="4" fontId="24" fillId="26" borderId="13" applyNumberFormat="0" applyProtection="0">
      <alignment horizontal="right" vertical="center"/>
    </xf>
    <xf numFmtId="0" fontId="11" fillId="14" borderId="4" applyNumberFormat="0" applyAlignment="0" applyProtection="0">
      <alignment horizontal="left" vertical="center" indent="1"/>
    </xf>
    <xf numFmtId="169" fontId="10" fillId="0" borderId="3" applyNumberFormat="0" applyProtection="0">
      <alignment horizontal="right" vertical="center"/>
    </xf>
    <xf numFmtId="169" fontId="11" fillId="15" borderId="11" applyNumberFormat="0" applyProtection="0">
      <alignment horizontal="right" vertical="center"/>
    </xf>
    <xf numFmtId="0" fontId="17" fillId="0" borderId="10" applyNumberFormat="0" applyFont="0" applyFill="0" applyAlignment="0" applyProtection="0"/>
    <xf numFmtId="169" fontId="10" fillId="0" borderId="9" applyNumberFormat="0" applyAlignment="0" applyProtection="0">
      <alignment horizontal="left" vertical="center" indent="1"/>
    </xf>
    <xf numFmtId="0" fontId="20" fillId="15" borderId="0" applyNumberFormat="0" applyAlignment="0" applyProtection="0">
      <alignment horizontal="left" vertical="center" indent="1"/>
    </xf>
    <xf numFmtId="0" fontId="20" fillId="0" borderId="0" applyNumberFormat="0" applyAlignment="0" applyProtection="0">
      <alignment horizontal="left" vertical="center" indent="1"/>
    </xf>
    <xf numFmtId="0" fontId="12" fillId="16" borderId="0" applyNumberFormat="0" applyAlignment="0" applyProtection="0">
      <alignment horizontal="left" vertical="center" indent="1"/>
    </xf>
    <xf numFmtId="0" fontId="12" fillId="17" borderId="0" applyNumberFormat="0" applyAlignment="0" applyProtection="0">
      <alignment horizontal="left" vertical="center" indent="1"/>
    </xf>
    <xf numFmtId="0" fontId="12" fillId="18" borderId="0" applyNumberFormat="0" applyAlignment="0" applyProtection="0">
      <alignment horizontal="left" vertical="center" indent="1"/>
    </xf>
    <xf numFmtId="0" fontId="12" fillId="19" borderId="0" applyNumberFormat="0" applyAlignment="0" applyProtection="0">
      <alignment horizontal="left" vertical="center" indent="1"/>
    </xf>
    <xf numFmtId="0" fontId="4" fillId="0" borderId="14" applyNumberFormat="0" applyProtection="0">
      <alignment horizontal="left" vertical="center" indent="1"/>
    </xf>
    <xf numFmtId="0" fontId="25" fillId="0" borderId="0"/>
    <xf numFmtId="0" fontId="1" fillId="0" borderId="0"/>
    <xf numFmtId="9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0" fillId="0" borderId="1" xfId="0" applyBorder="1"/>
    <xf numFmtId="3" fontId="0" fillId="0" borderId="1" xfId="0" applyNumberFormat="1" applyBorder="1"/>
    <xf numFmtId="164" fontId="0" fillId="0" borderId="1" xfId="1" applyNumberFormat="1" applyFon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1" xfId="0" applyNumberFormat="1" applyBorder="1"/>
    <xf numFmtId="167" fontId="0" fillId="0" borderId="1" xfId="0" applyNumberFormat="1" applyBorder="1" applyAlignment="1">
      <alignment horizontal="right"/>
    </xf>
    <xf numFmtId="167" fontId="0" fillId="0" borderId="1" xfId="1" applyNumberFormat="1" applyFont="1" applyBorder="1"/>
    <xf numFmtId="168" fontId="0" fillId="0" borderId="1" xfId="0" applyNumberFormat="1" applyBorder="1"/>
    <xf numFmtId="0" fontId="6" fillId="0" borderId="2" xfId="0" applyFont="1" applyBorder="1"/>
    <xf numFmtId="3" fontId="0" fillId="0" borderId="0" xfId="0" applyNumberFormat="1"/>
    <xf numFmtId="166" fontId="0" fillId="0" borderId="0" xfId="0" applyNumberFormat="1"/>
    <xf numFmtId="170" fontId="27" fillId="0" borderId="1" xfId="0" applyNumberFormat="1" applyFont="1" applyBorder="1" applyAlignment="1">
      <alignment horizontal="right" vertical="center"/>
    </xf>
    <xf numFmtId="165" fontId="0" fillId="0" borderId="0" xfId="0" applyNumberFormat="1"/>
    <xf numFmtId="171" fontId="28" fillId="0" borderId="0" xfId="0" applyNumberFormat="1" applyFont="1" applyAlignment="1">
      <alignment horizontal="right" vertical="center"/>
    </xf>
    <xf numFmtId="0" fontId="2" fillId="27" borderId="0" xfId="0" applyFont="1" applyFill="1" applyAlignment="1">
      <alignment horizontal="center"/>
    </xf>
    <xf numFmtId="0" fontId="2" fillId="27" borderId="0" xfId="0" applyFont="1" applyFill="1"/>
    <xf numFmtId="0" fontId="7" fillId="0" borderId="1" xfId="0" applyFont="1" applyBorder="1"/>
    <xf numFmtId="168" fontId="7" fillId="0" borderId="1" xfId="0" applyNumberFormat="1" applyFont="1" applyBorder="1" applyAlignment="1">
      <alignment vertical="center"/>
    </xf>
    <xf numFmtId="0" fontId="6" fillId="0" borderId="0" xfId="0" applyFont="1"/>
    <xf numFmtId="170" fontId="27" fillId="0" borderId="1" xfId="0" applyNumberFormat="1" applyFont="1" applyBorder="1" applyAlignment="1">
      <alignment horizontal="right" vertical="center" wrapText="1"/>
    </xf>
    <xf numFmtId="170" fontId="27" fillId="0" borderId="15" xfId="0" applyNumberFormat="1" applyFont="1" applyBorder="1" applyAlignment="1">
      <alignment horizontal="right" vertical="center" wrapText="1"/>
    </xf>
    <xf numFmtId="167" fontId="29" fillId="0" borderId="16" xfId="0" applyNumberFormat="1" applyFont="1" applyBorder="1"/>
    <xf numFmtId="0" fontId="2" fillId="27" borderId="0" xfId="0" applyFont="1" applyFill="1" applyAlignment="1">
      <alignment horizontal="center"/>
    </xf>
    <xf numFmtId="0" fontId="3" fillId="28" borderId="1" xfId="0" applyFont="1" applyFill="1" applyBorder="1" applyAlignment="1">
      <alignment horizontal="left"/>
    </xf>
  </cellXfs>
  <cellStyles count="194">
    <cellStyle name="Comma 2" xfId="84" xr:uid="{85FAB247-5289-4610-A002-0B284F218B72}"/>
    <cellStyle name="Comma 2 10" xfId="120" xr:uid="{FA30B8D3-AB4C-43A4-9E6C-8AA0DB6F4773}"/>
    <cellStyle name="Comma 2 11" xfId="124" xr:uid="{DCC2CD32-355B-4F2A-98FF-1AE92D1A61DD}"/>
    <cellStyle name="Comma 2 12" xfId="128" xr:uid="{DFEDBE06-36FD-4C46-AB7E-C71B3DBE27A5}"/>
    <cellStyle name="Comma 2 13" xfId="132" xr:uid="{4369E07F-B011-4AA9-98E1-1949A345FC02}"/>
    <cellStyle name="Comma 2 14" xfId="136" xr:uid="{949BF697-0421-4B58-8C42-E74B53780732}"/>
    <cellStyle name="Comma 2 15" xfId="140" xr:uid="{8776E037-3591-4B2E-92F8-23FAC14285C0}"/>
    <cellStyle name="Comma 2 16" xfId="144" xr:uid="{C66EB699-4F8E-4EF3-B8CF-95CCFFC237A3}"/>
    <cellStyle name="Comma 2 17" xfId="148" xr:uid="{B72BC27F-264E-48F1-89E5-8CA24B3898F2}"/>
    <cellStyle name="Comma 2 18" xfId="152" xr:uid="{10D8D043-E318-4108-996D-53575E19717A}"/>
    <cellStyle name="Comma 2 19" xfId="156" xr:uid="{8216EBA3-6188-4DA5-A4A4-CC1DBC725ACF}"/>
    <cellStyle name="Comma 2 2" xfId="88" xr:uid="{9D516483-F15F-4009-9F97-FE3EF2C7BF3D}"/>
    <cellStyle name="Comma 2 20" xfId="160" xr:uid="{32E68013-7AE9-426B-9786-C002F0B5C53A}"/>
    <cellStyle name="Comma 2 21" xfId="164" xr:uid="{271DEA7F-3E40-4612-9398-28F2CB755FCA}"/>
    <cellStyle name="Comma 2 22" xfId="168" xr:uid="{86009AD1-1262-451B-8759-97F7956F937C}"/>
    <cellStyle name="Comma 2 23" xfId="172" xr:uid="{F6A3D3B1-4CC3-4611-880F-EDFBC26FF939}"/>
    <cellStyle name="Comma 2 24" xfId="176" xr:uid="{FA8B0F5D-3447-42BD-B729-CBCF9D0C6B93}"/>
    <cellStyle name="Comma 2 25" xfId="180" xr:uid="{A406D160-D4F0-4F43-9889-5F5BA91464D7}"/>
    <cellStyle name="Comma 2 26" xfId="184" xr:uid="{505F6AF0-6FBE-4696-A0A3-1C9BAE91DC51}"/>
    <cellStyle name="Comma 2 27" xfId="188" xr:uid="{6E8FAC33-4A1F-4648-9E9E-A144FF76BB31}"/>
    <cellStyle name="Comma 2 28" xfId="192" xr:uid="{83DF46D1-97D9-4EF2-AF8E-FAC3726316FD}"/>
    <cellStyle name="Comma 2 3" xfId="92" xr:uid="{017A3F82-D93A-4810-9EBE-33F324042231}"/>
    <cellStyle name="Comma 2 4" xfId="96" xr:uid="{B0B03EE8-5288-4277-B8BF-D069B990FA00}"/>
    <cellStyle name="Comma 2 5" xfId="100" xr:uid="{E2E94358-310D-41D1-B520-970AE0E9625C}"/>
    <cellStyle name="Comma 2 6" xfId="104" xr:uid="{4BB7E97C-F8A3-4375-904C-4242370D9F4A}"/>
    <cellStyle name="Comma 2 7" xfId="108" xr:uid="{2B8F583C-BE82-40AE-93C5-0FC90167D9F4}"/>
    <cellStyle name="Comma 2 8" xfId="112" xr:uid="{300A3A91-DE01-4E80-8B4E-8E373A02871D}"/>
    <cellStyle name="Comma 2 9" xfId="116" xr:uid="{504C7764-0D21-4A5B-8F71-1D79F4794438}"/>
    <cellStyle name="Comma 3" xfId="85" xr:uid="{D12BA2D2-07CC-455E-BA99-5615BB6AA594}"/>
    <cellStyle name="Comma 3 10" xfId="121" xr:uid="{2E6520B6-52BD-42E2-8B5B-61390D555B31}"/>
    <cellStyle name="Comma 3 11" xfId="125" xr:uid="{3B7AA601-CFBA-45A4-9794-5088BEFBC4DF}"/>
    <cellStyle name="Comma 3 12" xfId="129" xr:uid="{B0EFE98A-DC7C-483C-B691-DDA0A8DDD449}"/>
    <cellStyle name="Comma 3 13" xfId="133" xr:uid="{01DDC6B0-94AF-45EE-8776-16093B4CEF6D}"/>
    <cellStyle name="Comma 3 14" xfId="137" xr:uid="{D08609CA-22D6-44EC-8375-5EAE3E4F5BC6}"/>
    <cellStyle name="Comma 3 15" xfId="141" xr:uid="{F1795936-E025-40C5-AE07-4722E2A46067}"/>
    <cellStyle name="Comma 3 16" xfId="145" xr:uid="{28C19C86-A4BF-457C-AE3C-C786A699453E}"/>
    <cellStyle name="Comma 3 17" xfId="149" xr:uid="{9B69AF7C-91A9-467B-8ADE-6855ED2E0003}"/>
    <cellStyle name="Comma 3 18" xfId="153" xr:uid="{C896300F-DAB9-42C1-8ACE-796BD95BF323}"/>
    <cellStyle name="Comma 3 19" xfId="157" xr:uid="{246C7E12-7A57-413C-BD20-34BE8E8F07F8}"/>
    <cellStyle name="Comma 3 2" xfId="89" xr:uid="{1ED649CA-8156-48B3-9AA3-BB32DFD7E670}"/>
    <cellStyle name="Comma 3 20" xfId="161" xr:uid="{FCB0BE83-5C79-4D29-AB80-FCE7C02B1B57}"/>
    <cellStyle name="Comma 3 21" xfId="165" xr:uid="{4364F0BA-AEA7-4547-B20F-28CE39D17259}"/>
    <cellStyle name="Comma 3 22" xfId="169" xr:uid="{76BFA9E1-8653-4EC3-8F35-73E03E127FC6}"/>
    <cellStyle name="Comma 3 23" xfId="173" xr:uid="{3D8011AA-CED3-42E1-AA43-F882D447C7B2}"/>
    <cellStyle name="Comma 3 24" xfId="177" xr:uid="{CCCFEE6F-BEAB-46FB-BC6D-E4DC3579E388}"/>
    <cellStyle name="Comma 3 25" xfId="181" xr:uid="{B391E822-EFF5-4D77-B8D7-19A8BA9F5F3F}"/>
    <cellStyle name="Comma 3 26" xfId="185" xr:uid="{4DD8CA1E-AFDE-4F99-98ED-1DE7B3E2A69A}"/>
    <cellStyle name="Comma 3 27" xfId="189" xr:uid="{83DCA2AD-A131-494B-8C8F-EE89E20CF6E3}"/>
    <cellStyle name="Comma 3 28" xfId="193" xr:uid="{1B3F0135-A803-4DCE-965B-9F23F92827A8}"/>
    <cellStyle name="Comma 3 3" xfId="93" xr:uid="{9E9CCA39-3D8D-4ACA-86E3-711D4AF59D36}"/>
    <cellStyle name="Comma 3 4" xfId="97" xr:uid="{4A0F9C0F-B58E-4128-B403-96E7E80497A1}"/>
    <cellStyle name="Comma 3 5" xfId="101" xr:uid="{6E915E57-8936-4948-B319-FD6CB3FA3315}"/>
    <cellStyle name="Comma 3 6" xfId="105" xr:uid="{89002381-E40D-43D5-8BBB-AF396C869F3E}"/>
    <cellStyle name="Comma 3 7" xfId="109" xr:uid="{4284DD16-F4CD-4419-A79B-AC771FDEF097}"/>
    <cellStyle name="Comma 3 8" xfId="113" xr:uid="{6A30AF25-328A-4152-8BDB-1A8BCF939C85}"/>
    <cellStyle name="Comma 3 9" xfId="117" xr:uid="{6C070434-0105-4652-971E-D52B2369B196}"/>
    <cellStyle name="Komma" xfId="1" builtinId="3"/>
    <cellStyle name="Komma 10" xfId="102" xr:uid="{492B29E2-0CAE-49AB-ADB7-41C9BE9480EC}"/>
    <cellStyle name="Komma 11" xfId="106" xr:uid="{CE23F6FF-18F9-47C6-80F4-2E6E769A5163}"/>
    <cellStyle name="Komma 12" xfId="110" xr:uid="{32B2858E-DC8E-48E5-86FC-DC23818CD9CE}"/>
    <cellStyle name="Komma 13" xfId="114" xr:uid="{C775FF4C-0759-407A-A0A0-F33EE028D398}"/>
    <cellStyle name="Komma 14" xfId="118" xr:uid="{95D2417C-92DA-4F7B-9ADA-50351603A678}"/>
    <cellStyle name="Komma 15" xfId="122" xr:uid="{A74A0378-BE21-47D6-9E21-6EFF4EA6011A}"/>
    <cellStyle name="Komma 16" xfId="126" xr:uid="{6688AB54-52D8-485A-9979-047DE4C2AF75}"/>
    <cellStyle name="Komma 17" xfId="130" xr:uid="{5B3CD996-24E1-4851-8745-5036648E569B}"/>
    <cellStyle name="Komma 18" xfId="134" xr:uid="{6A664EBE-43B1-44D3-9A9D-82BB0A7F9128}"/>
    <cellStyle name="Komma 19" xfId="138" xr:uid="{D3CF93D8-77E4-4B0B-AB28-7CE50DA926BE}"/>
    <cellStyle name="Komma 2" xfId="8" xr:uid="{00000000-0005-0000-0000-000001000000}"/>
    <cellStyle name="Komma 2 10" xfId="115" xr:uid="{93AAA149-BC30-43E1-B4F4-7BED38268DE5}"/>
    <cellStyle name="Komma 2 11" xfId="119" xr:uid="{CA19F0D7-F5BB-4586-9F5F-CE31D602AC30}"/>
    <cellStyle name="Komma 2 12" xfId="123" xr:uid="{2E44F13D-8267-40B2-8407-664AE58D3AB9}"/>
    <cellStyle name="Komma 2 13" xfId="127" xr:uid="{88EA409A-D896-41D5-82B9-72F842AF450E}"/>
    <cellStyle name="Komma 2 14" xfId="131" xr:uid="{5CF28F98-00AF-4405-BB76-5DB9EDBE7C44}"/>
    <cellStyle name="Komma 2 15" xfId="135" xr:uid="{42100657-C148-405C-9449-B43C85FF09B6}"/>
    <cellStyle name="Komma 2 16" xfId="139" xr:uid="{106BC6F9-77A7-4D15-8756-6B44438A529B}"/>
    <cellStyle name="Komma 2 17" xfId="143" xr:uid="{D87A3DDE-9994-45AA-863A-41B17257D03E}"/>
    <cellStyle name="Komma 2 18" xfId="147" xr:uid="{60A9958E-56C5-4C56-A8FE-DC7AEDEA8FA4}"/>
    <cellStyle name="Komma 2 19" xfId="151" xr:uid="{1AC05B08-E6F6-4F8F-B176-6810A0C8C8CE}"/>
    <cellStyle name="Komma 2 2" xfId="81" xr:uid="{1146EAB8-A98A-4D0E-A92C-32E443E4E937}"/>
    <cellStyle name="Komma 2 20" xfId="155" xr:uid="{230915A2-9123-4501-BC0E-947971B5C91E}"/>
    <cellStyle name="Komma 2 21" xfId="159" xr:uid="{B3499E3D-C8AD-423A-9D6D-A5AA03157CD6}"/>
    <cellStyle name="Komma 2 22" xfId="163" xr:uid="{B6219A22-C9B3-4E03-AD8F-A5FBBAE2BB56}"/>
    <cellStyle name="Komma 2 23" xfId="167" xr:uid="{367A77EE-8BDC-4276-819F-838CAF734F9C}"/>
    <cellStyle name="Komma 2 24" xfId="171" xr:uid="{6E6CA93B-3306-4358-9522-FE85384FEF4A}"/>
    <cellStyle name="Komma 2 25" xfId="175" xr:uid="{17BAFE05-1DCF-4841-A29E-CBD76B1E7B0B}"/>
    <cellStyle name="Komma 2 26" xfId="179" xr:uid="{E8D3B194-EDF8-4AA9-A6F6-12A239F38124}"/>
    <cellStyle name="Komma 2 27" xfId="183" xr:uid="{BFE3FCEE-8429-4253-AAC4-3178851D529B}"/>
    <cellStyle name="Komma 2 28" xfId="187" xr:uid="{142797C8-D22E-429E-B3C9-E50564690C38}"/>
    <cellStyle name="Komma 2 29" xfId="191" xr:uid="{92AF4E69-2CE6-44C3-A6E8-D568E5505FEF}"/>
    <cellStyle name="Komma 2 3" xfId="87" xr:uid="{C1BAFAC4-F4B7-497C-88BF-0C69D48C0E5A}"/>
    <cellStyle name="Komma 2 4" xfId="91" xr:uid="{9F372347-09EE-4642-BE48-DB0A68EFCE16}"/>
    <cellStyle name="Komma 2 5" xfId="95" xr:uid="{1055E38B-BAB5-4437-A9F5-0D476D7187EF}"/>
    <cellStyle name="Komma 2 6" xfId="99" xr:uid="{A9736980-A8E2-4DAF-AA8D-DD4E903424B1}"/>
    <cellStyle name="Komma 2 7" xfId="103" xr:uid="{3D26FAA4-C145-4B33-9C3C-122828A19032}"/>
    <cellStyle name="Komma 2 8" xfId="107" xr:uid="{94D7202A-8BA3-4B2B-ABBB-6F4E1BA5ABF5}"/>
    <cellStyle name="Komma 2 9" xfId="111" xr:uid="{0D865CCD-698D-4805-B2B5-9B3072ECBA16}"/>
    <cellStyle name="Komma 20" xfId="142" xr:uid="{5C6FFDAA-650A-4907-9132-21A7A4486EDD}"/>
    <cellStyle name="Komma 21" xfId="146" xr:uid="{B34B1129-7AE4-4D03-9BA4-43742E5F23E1}"/>
    <cellStyle name="Komma 22" xfId="150" xr:uid="{1E0AC7E6-1597-4A0C-A245-E97AEF744CBE}"/>
    <cellStyle name="Komma 23" xfId="154" xr:uid="{BBC0B3BD-3F63-4C55-A074-A1C7015A1BED}"/>
    <cellStyle name="Komma 24" xfId="158" xr:uid="{61121EE3-5264-4025-99E5-735BCB30696C}"/>
    <cellStyle name="Komma 25" xfId="162" xr:uid="{243B7B13-1676-4133-9275-B70B0E5C5741}"/>
    <cellStyle name="Komma 26" xfId="166" xr:uid="{16B7E59E-1D52-4C32-ADC9-E3B5370EE70B}"/>
    <cellStyle name="Komma 27" xfId="170" xr:uid="{19095771-E5A7-4AA1-89A2-A20FF7A00399}"/>
    <cellStyle name="Komma 28" xfId="174" xr:uid="{FBE5B857-EB5F-4D3D-B158-DBBA11402377}"/>
    <cellStyle name="Komma 29" xfId="178" xr:uid="{4A213361-01D1-4A11-9776-A47F0C1874D2}"/>
    <cellStyle name="Komma 3" xfId="10" xr:uid="{B672CAFD-28B8-4827-B8C5-80A4B6B5D148}"/>
    <cellStyle name="Komma 30" xfId="182" xr:uid="{7BCB7C9F-4633-4614-AB3F-71F1FE936DBB}"/>
    <cellStyle name="Komma 31" xfId="186" xr:uid="{02EA3A3C-2EC2-408D-A1BF-C03E59883F1C}"/>
    <cellStyle name="Komma 32" xfId="190" xr:uid="{39A49894-3391-4CF9-AB69-626D4A78A362}"/>
    <cellStyle name="Komma 4" xfId="11" xr:uid="{58FD0B87-4976-4DF1-A406-DE8B735633E9}"/>
    <cellStyle name="Komma 5" xfId="12" xr:uid="{698F8D83-9B5A-47B8-90AC-7F948B313653}"/>
    <cellStyle name="Komma 6" xfId="86" xr:uid="{BB2C4BDD-74BB-4CD2-AB70-74DC6D144CBA}"/>
    <cellStyle name="Komma 7" xfId="90" xr:uid="{DD31B547-A45F-4B1B-A91B-3610A5CBA4E7}"/>
    <cellStyle name="Komma 8" xfId="94" xr:uid="{B185B907-8F3C-4A34-9217-955AAB13E8B2}"/>
    <cellStyle name="Komma 9" xfId="98" xr:uid="{4BD05FE1-36E6-4DD3-9DB4-57DBEEF8B05F}"/>
    <cellStyle name="Normal_Sheet1" xfId="83" xr:uid="{2AFA74B7-029E-4E73-8BFC-B28F64E5E02B}"/>
    <cellStyle name="Normálna 2" xfId="78" xr:uid="{BE2C32B3-755E-45D0-8EA3-31CE9D1AAEC3}"/>
    <cellStyle name="normálne 2" xfId="80" xr:uid="{9D336637-8BE0-4507-8AC7-91510AB1F858}"/>
    <cellStyle name="Percentá 2" xfId="79" xr:uid="{F11E8939-CE12-4C9B-8F61-E9D7755C260A}"/>
    <cellStyle name="Prozent 2" xfId="4" xr:uid="{00000000-0005-0000-0000-000002000000}"/>
    <cellStyle name="Prozent 2 2" xfId="82" xr:uid="{930F7C62-7E96-4E79-A6CE-68559F5E6AC0}"/>
    <cellStyle name="Prozent 3" xfId="6" xr:uid="{00000000-0005-0000-0000-000003000000}"/>
    <cellStyle name="SAPBEXchaText" xfId="76" xr:uid="{5197F409-8E5D-4424-A9F7-6F141D9A2EAA}"/>
    <cellStyle name="SAPBEXstdData" xfId="63" xr:uid="{F5BF540E-5FD6-4B2F-9496-714F635F1C6E}"/>
    <cellStyle name="SAPBEXstdDataEmph" xfId="64" xr:uid="{E9414016-5483-4882-9BC8-2A2DEAF9CC13}"/>
    <cellStyle name="SAPBEXstdItem" xfId="61" xr:uid="{49D1F657-32E8-414C-9AB0-6BA72695ED8E}"/>
    <cellStyle name="SAPBEXstdItemX" xfId="62" xr:uid="{ABE88ED1-B343-41D2-A4AB-7287D535EBD2}"/>
    <cellStyle name="SAPBorder" xfId="32" xr:uid="{79B4C0A9-6BC4-4743-AC72-5914A7E734B8}"/>
    <cellStyle name="SAPBorder 2" xfId="68" xr:uid="{DD78A5EE-354B-4695-87E2-FE3FEB2620A7}"/>
    <cellStyle name="SAPBorder 3" xfId="47" xr:uid="{4F7E8B2A-7B77-43DE-A8CE-179386800D26}"/>
    <cellStyle name="SAPDataCell" xfId="13" xr:uid="{68DD950F-F144-4531-9E66-32A19DA3917F}"/>
    <cellStyle name="SAPDataCell 2" xfId="66" xr:uid="{ED0A540E-2957-4338-AA3B-EB5D686454CA}"/>
    <cellStyle name="SAPDataCell 3" xfId="45" xr:uid="{8A12542E-DCF0-4D37-8F4A-41B975FF6269}"/>
    <cellStyle name="SAPDataTotalCell" xfId="16" xr:uid="{1B76E360-BBE4-4657-A541-0E13007B3EDA}"/>
    <cellStyle name="SAPDataTotalCell 2" xfId="67" xr:uid="{062DBC28-2628-4714-80E5-1F7EDDD39247}"/>
    <cellStyle name="SAPDataTotalCell 3" xfId="46" xr:uid="{E8F46ADD-DDAF-45CC-947F-9EDF82F34110}"/>
    <cellStyle name="SAPDimensionCell" xfId="15" xr:uid="{4ED39938-CE6C-48D9-84BD-B6C31A5919B4}"/>
    <cellStyle name="SAPDimensionCell 2" xfId="65" xr:uid="{8C2E7295-B7C1-427E-92A1-B2CEC28F665C}"/>
    <cellStyle name="SAPDimensionCell 3" xfId="44" xr:uid="{38B71E6F-C9E0-49FF-AA6A-C80D0389B702}"/>
    <cellStyle name="SAPEditableDataCell" xfId="17" xr:uid="{C39B0186-E765-42CD-9A86-2775B1C9D065}"/>
    <cellStyle name="SAPEditableDataTotalCell" xfId="20" xr:uid="{A3D07152-E823-4438-9EBE-A4052FF672A9}"/>
    <cellStyle name="SAPEmphasized" xfId="40" xr:uid="{A305ED4D-1960-4AEF-B4C0-991E0B049445}"/>
    <cellStyle name="SAPEmphasizedEditableDataCell" xfId="55" xr:uid="{0D0C6944-E143-4303-9AD6-D713E23E571C}"/>
    <cellStyle name="SAPEmphasizedEditableDataTotalCell" xfId="56" xr:uid="{FA7C64D4-6FF5-4E10-A9B2-47238D4E550D}"/>
    <cellStyle name="SAPEmphasizedLockedDataCell" xfId="59" xr:uid="{F2564ADC-81B3-47B5-B9A1-277DC6493FB7}"/>
    <cellStyle name="SAPEmphasizedLockedDataTotalCell" xfId="60" xr:uid="{D5577F8F-C4D6-48AE-A074-FE8F4390D747}"/>
    <cellStyle name="SAPEmphasizedReadonlyDataCell" xfId="57" xr:uid="{951A6863-4203-410B-913D-C35B97728EC7}"/>
    <cellStyle name="SAPEmphasizedReadonlyDataTotalCell" xfId="58" xr:uid="{933DC233-B338-47C5-9537-8CB7A56F8C98}"/>
    <cellStyle name="SAPEmphasizedTotal" xfId="41" xr:uid="{598D7B2C-0B01-4120-9A3A-AF4514928022}"/>
    <cellStyle name="SAPExceptionLevel1" xfId="23" xr:uid="{C66BA7BA-CAD6-4D5C-A9B5-54A08E56FB11}"/>
    <cellStyle name="SAPExceptionLevel2" xfId="24" xr:uid="{331C86D6-8752-47AE-AE7C-4318081792B8}"/>
    <cellStyle name="SAPExceptionLevel3" xfId="25" xr:uid="{428E60C9-9BBB-4EED-988D-95880062F21C}"/>
    <cellStyle name="SAPExceptionLevel4" xfId="26" xr:uid="{44BEC7E1-88AF-4375-81E4-FD546F6C0437}"/>
    <cellStyle name="SAPExceptionLevel5" xfId="27" xr:uid="{F39B1B70-638D-40F7-92C4-B07FBBCF118C}"/>
    <cellStyle name="SAPExceptionLevel6" xfId="28" xr:uid="{17DAACDA-1586-4EB9-B5A4-433EE91931C5}"/>
    <cellStyle name="SAPExceptionLevel7" xfId="29" xr:uid="{FE89AD13-21ED-4C73-A08A-E3732EA00CFB}"/>
    <cellStyle name="SAPExceptionLevel8" xfId="30" xr:uid="{BB2D0D56-ACA1-40E9-9349-7618641BBD04}"/>
    <cellStyle name="SAPExceptionLevel9" xfId="31" xr:uid="{82F55371-4CA4-40C1-8E23-C7B549E7ABB9}"/>
    <cellStyle name="SAPHierarchyCell" xfId="42" xr:uid="{F7B2CE48-BC57-4981-82D6-D1882E51E152}"/>
    <cellStyle name="SAPHierarchyCell0" xfId="35" xr:uid="{51AD087C-CF82-464C-B777-7D0AEC27E587}"/>
    <cellStyle name="SAPHierarchyCell0 2" xfId="71" xr:uid="{60A113DE-A07A-4B93-8090-5F66CA1A9C3A}"/>
    <cellStyle name="SAPHierarchyCell0 3" xfId="50" xr:uid="{D1F37912-77C5-45E1-9DDE-231B1E03A0F4}"/>
    <cellStyle name="SAPHierarchyCell1" xfId="36" xr:uid="{AD9079E7-0CB6-411B-8EC2-C83F0D92EC62}"/>
    <cellStyle name="SAPHierarchyCell1 2" xfId="72" xr:uid="{143213B3-C4D6-4314-8B4A-BEA8AFCFF20F}"/>
    <cellStyle name="SAPHierarchyCell1 3" xfId="51" xr:uid="{4EE38BE5-2A9C-4148-9F65-EBA1593C0461}"/>
    <cellStyle name="SAPHierarchyCell2" xfId="37" xr:uid="{253FF985-DE36-46E8-8535-63A644B48BD5}"/>
    <cellStyle name="SAPHierarchyCell2 2" xfId="73" xr:uid="{88877D59-F18C-4AE9-8547-75FC54AF2263}"/>
    <cellStyle name="SAPHierarchyCell2 3" xfId="52" xr:uid="{9A3006D8-759B-4E23-AF63-EE2678C5095B}"/>
    <cellStyle name="SAPHierarchyCell3" xfId="38" xr:uid="{5C8DEC4E-17F5-4B5F-9894-D3B8716639D9}"/>
    <cellStyle name="SAPHierarchyCell3 2" xfId="74" xr:uid="{81F8EEE3-C4E3-484B-B724-9F785B961A9D}"/>
    <cellStyle name="SAPHierarchyCell3 3" xfId="53" xr:uid="{522901D8-9C32-493D-9697-FE7A8826939F}"/>
    <cellStyle name="SAPHierarchyCell4" xfId="39" xr:uid="{ECE09DEA-FBEC-47EB-A8AB-839041642122}"/>
    <cellStyle name="SAPHierarchyCell4 2" xfId="75" xr:uid="{22D3EFD1-9FD8-4F5D-A444-61907C118ADB}"/>
    <cellStyle name="SAPHierarchyCell4 3" xfId="54" xr:uid="{D2E47AA1-5C68-4C31-A326-48F9CC3C596F}"/>
    <cellStyle name="SAPHierarchyOddCell" xfId="43" xr:uid="{C02DEBBF-3E83-42A6-86EA-42156B22D6D9}"/>
    <cellStyle name="SAPLockedDataCell" xfId="19" xr:uid="{0F4CD595-C8F0-4330-9721-572B51F56648}"/>
    <cellStyle name="SAPLockedDataTotalCell" xfId="22" xr:uid="{C9DA787E-06D6-437B-95D9-F6DF8501802A}"/>
    <cellStyle name="SAPMemberCell" xfId="33" xr:uid="{95776F8D-2A08-4FD2-9577-5ED03807B701}"/>
    <cellStyle name="SAPMemberCell 2" xfId="69" xr:uid="{8CB42ED8-E6D4-420C-98B4-D8AFF9C5AF24}"/>
    <cellStyle name="SAPMemberCell 3" xfId="48" xr:uid="{26504443-1435-4E6E-9005-57DE1333E4F3}"/>
    <cellStyle name="SAPMemberTotalCell" xfId="34" xr:uid="{A4ACFDE3-830A-4E00-8D4F-697FFC2FA408}"/>
    <cellStyle name="SAPMemberTotalCell 2" xfId="70" xr:uid="{4CFDF5F4-750D-4E45-8A0A-AE77BA729EA4}"/>
    <cellStyle name="SAPMemberTotalCell 3" xfId="49" xr:uid="{05E57096-ED36-4BE3-B752-1B0B131E7310}"/>
    <cellStyle name="SAPReadonlyDataCell" xfId="18" xr:uid="{76CE4EA9-0642-4457-BF35-3F9FD2A229A7}"/>
    <cellStyle name="SAPReadonlyDataTotalCell" xfId="21" xr:uid="{6B2AEA1C-AB02-4793-A48E-5983366AB54B}"/>
    <cellStyle name="Standard" xfId="0" builtinId="0"/>
    <cellStyle name="Standard 2" xfId="3" xr:uid="{00000000-0005-0000-0000-000005000000}"/>
    <cellStyle name="Standard 2 2" xfId="9" xr:uid="{00000000-0005-0000-0000-000006000000}"/>
    <cellStyle name="Standard 2 2 2" xfId="14" xr:uid="{2143F5E4-9178-4D82-A8C8-1F65110CBC19}"/>
    <cellStyle name="Standard 3" xfId="2" xr:uid="{00000000-0005-0000-0000-000007000000}"/>
    <cellStyle name="Standard 4" xfId="5" xr:uid="{00000000-0005-0000-0000-000008000000}"/>
    <cellStyle name="Standard 4 2" xfId="77" xr:uid="{2EEED242-647C-4C98-8744-856B7B9B4D76}"/>
    <cellStyle name="Standard 5" xfId="7" xr:uid="{00000000-0005-0000-0000-000009000000}"/>
  </cellStyles>
  <dxfs count="286"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  <dxf>
      <font>
        <color rgb="FF00B050"/>
      </font>
    </dxf>
    <dxf>
      <font>
        <color rgb="FF9C0006"/>
      </font>
    </dxf>
  </dxfs>
  <tableStyles count="0" defaultTableStyle="TableStyleMedium2" defaultPivotStyle="PivotStyleLight16"/>
  <colors>
    <mruColors>
      <color rgb="FFB5D3C4"/>
      <color rgb="FF076B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591502</xdr:colOff>
      <xdr:row>0</xdr:row>
      <xdr:rowOff>91440</xdr:rowOff>
    </xdr:from>
    <xdr:to>
      <xdr:col>15</xdr:col>
      <xdr:colOff>1142998</xdr:colOff>
      <xdr:row>3</xdr:row>
      <xdr:rowOff>19323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46AF530F-A1D5-4272-9243-1BD3D91CD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69377" y="91440"/>
          <a:ext cx="1527809" cy="4598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178593</xdr:colOff>
      <xdr:row>0</xdr:row>
      <xdr:rowOff>47624</xdr:rowOff>
    </xdr:from>
    <xdr:to>
      <xdr:col>13</xdr:col>
      <xdr:colOff>910588</xdr:colOff>
      <xdr:row>2</xdr:row>
      <xdr:rowOff>152672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2D85167-4E40-4B80-9CE1-5DF6995B5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94281" y="47624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595313</xdr:colOff>
      <xdr:row>0</xdr:row>
      <xdr:rowOff>59531</xdr:rowOff>
    </xdr:from>
    <xdr:to>
      <xdr:col>16</xdr:col>
      <xdr:colOff>951</xdr:colOff>
      <xdr:row>2</xdr:row>
      <xdr:rowOff>172199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C131066F-E48F-4E22-8349-5956C42B1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80282" y="59531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202407</xdr:colOff>
      <xdr:row>0</xdr:row>
      <xdr:rowOff>59532</xdr:rowOff>
    </xdr:from>
    <xdr:to>
      <xdr:col>13</xdr:col>
      <xdr:colOff>936307</xdr:colOff>
      <xdr:row>2</xdr:row>
      <xdr:rowOff>172200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C898A1E-24E2-473F-A511-1E1082532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18095" y="59532"/>
          <a:ext cx="1488280" cy="4860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PUBLIC\LVST\Verkehrsaufkommen%20VIE%202025.xlsx" TargetMode="External"/><Relationship Id="rId1" Type="http://schemas.openxmlformats.org/officeDocument/2006/relationships/externalLinkPath" Target="/PUBLIC/LVST/Verkehrsaufkommen%20VIE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OM\Statistik\T&#246;chterflugh&#228;fen\Verkehrsaufkommen%20VIE,%20MLA,%20KSC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orschlag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>
        <row r="9">
          <cell r="C9">
            <v>15175</v>
          </cell>
        </row>
        <row r="25">
          <cell r="D25">
            <v>21540558.41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SC Grunddaten NEU "/>
      <sheetName val="MLA Grunddaten NEU "/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 refreshError="1"/>
      <sheetData sheetId="1" refreshError="1"/>
      <sheetData sheetId="2" refreshError="1">
        <row r="9">
          <cell r="C9">
            <v>819674</v>
          </cell>
        </row>
        <row r="15">
          <cell r="C15">
            <v>432540</v>
          </cell>
        </row>
        <row r="37">
          <cell r="C37">
            <v>4100</v>
          </cell>
        </row>
        <row r="47">
          <cell r="C47">
            <v>502558.57900000003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Juli"/>
      <sheetName val="August"/>
      <sheetName val="September"/>
      <sheetName val="Oktober"/>
      <sheetName val="November"/>
      <sheetName val="Dezember"/>
    </sheetNames>
    <sheetDataSet>
      <sheetData sheetId="0">
        <row r="7">
          <cell r="C7">
            <v>2019</v>
          </cell>
        </row>
      </sheetData>
      <sheetData sheetId="1">
        <row r="9">
          <cell r="C9">
            <v>1863688</v>
          </cell>
        </row>
      </sheetData>
      <sheetData sheetId="2">
        <row r="9">
          <cell r="C9">
            <v>2365089</v>
          </cell>
        </row>
      </sheetData>
      <sheetData sheetId="3">
        <row r="9">
          <cell r="C9">
            <v>2744184</v>
          </cell>
        </row>
      </sheetData>
      <sheetData sheetId="4">
        <row r="9">
          <cell r="C9">
            <v>2877161</v>
          </cell>
        </row>
      </sheetData>
      <sheetData sheetId="5">
        <row r="9">
          <cell r="C9">
            <v>2985210</v>
          </cell>
        </row>
      </sheetData>
      <sheetData sheetId="6">
        <row r="9">
          <cell r="C9">
            <v>3161400</v>
          </cell>
        </row>
      </sheetData>
      <sheetData sheetId="7">
        <row r="9">
          <cell r="C9">
            <v>3151020</v>
          </cell>
        </row>
      </sheetData>
      <sheetData sheetId="8">
        <row r="9">
          <cell r="C9">
            <v>2977411</v>
          </cell>
        </row>
      </sheetData>
      <sheetData sheetId="9">
        <row r="9">
          <cell r="C9">
            <v>2848057</v>
          </cell>
        </row>
      </sheetData>
      <sheetData sheetId="10">
        <row r="9">
          <cell r="C9">
            <v>2391208</v>
          </cell>
        </row>
      </sheetData>
      <sheetData sheetId="11">
        <row r="9">
          <cell r="C9">
            <v>2466838</v>
          </cell>
        </row>
        <row r="31">
          <cell r="D31">
            <v>4634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2:W250"/>
  <sheetViews>
    <sheetView topLeftCell="A10" zoomScale="80" zoomScaleNormal="80" workbookViewId="0">
      <selection activeCell="O30" sqref="O30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  <col min="17" max="17" width="13" bestFit="1" customWidth="1"/>
  </cols>
  <sheetData>
    <row r="2" spans="1:17" x14ac:dyDescent="0.25">
      <c r="A2" s="1" t="s">
        <v>24</v>
      </c>
    </row>
    <row r="3" spans="1:17" x14ac:dyDescent="0.25">
      <c r="A3" s="1"/>
    </row>
    <row r="5" spans="1:17" x14ac:dyDescent="0.25">
      <c r="B5" s="25">
        <v>2025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7" x14ac:dyDescent="0.25">
      <c r="A6" s="1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 t="s">
        <v>20</v>
      </c>
      <c r="O6" s="18"/>
      <c r="P6" s="18" t="s">
        <v>20</v>
      </c>
    </row>
    <row r="7" spans="1:17" x14ac:dyDescent="0.25">
      <c r="A7" s="1"/>
      <c r="B7" s="17" t="s">
        <v>12</v>
      </c>
      <c r="C7" s="17" t="s">
        <v>13</v>
      </c>
      <c r="D7" s="17" t="s">
        <v>0</v>
      </c>
      <c r="E7" s="17" t="s">
        <v>14</v>
      </c>
      <c r="F7" s="17" t="s">
        <v>1</v>
      </c>
      <c r="G7" s="17" t="s">
        <v>2</v>
      </c>
      <c r="H7" s="17" t="s">
        <v>3</v>
      </c>
      <c r="I7" s="17" t="s">
        <v>15</v>
      </c>
      <c r="J7" s="17" t="s">
        <v>16</v>
      </c>
      <c r="K7" s="17" t="s">
        <v>17</v>
      </c>
      <c r="L7" s="17" t="s">
        <v>18</v>
      </c>
      <c r="M7" s="17" t="s">
        <v>19</v>
      </c>
      <c r="N7" s="17" t="s">
        <v>21</v>
      </c>
      <c r="O7" s="17" t="s">
        <v>4</v>
      </c>
      <c r="P7" s="17" t="s">
        <v>4</v>
      </c>
    </row>
    <row r="8" spans="1:17" x14ac:dyDescent="0.25">
      <c r="A8" s="26" t="s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7" x14ac:dyDescent="0.25">
      <c r="A9" s="2" t="s">
        <v>6</v>
      </c>
      <c r="B9" s="3">
        <v>1890102</v>
      </c>
      <c r="C9" s="3">
        <v>1901065</v>
      </c>
      <c r="D9" s="3">
        <v>2227037</v>
      </c>
      <c r="E9" s="3">
        <v>2808777</v>
      </c>
      <c r="F9" s="3"/>
      <c r="G9" s="3"/>
      <c r="H9" s="3"/>
      <c r="I9" s="3"/>
      <c r="J9" s="3"/>
      <c r="K9" s="3"/>
      <c r="L9" s="3"/>
      <c r="M9" s="3"/>
      <c r="N9" s="5">
        <f>(E9/E42-1)*100</f>
        <v>7.6089267714644082</v>
      </c>
      <c r="O9" s="3">
        <f>SUM(B9:M9)</f>
        <v>8826981</v>
      </c>
      <c r="P9" s="5">
        <f>(O9/SUM(B42:E42)-1)*100</f>
        <v>3.5941387209130093</v>
      </c>
      <c r="Q9" s="15"/>
    </row>
    <row r="10" spans="1:17" x14ac:dyDescent="0.25">
      <c r="A10" s="2" t="s">
        <v>7</v>
      </c>
      <c r="B10" s="3">
        <v>1542649</v>
      </c>
      <c r="C10" s="3">
        <v>1567668</v>
      </c>
      <c r="D10" s="3">
        <v>1772133</v>
      </c>
      <c r="E10" s="3">
        <v>2167994</v>
      </c>
      <c r="F10" s="3"/>
      <c r="G10" s="3"/>
      <c r="H10" s="3"/>
      <c r="I10" s="3"/>
      <c r="J10" s="3"/>
      <c r="K10" s="3"/>
      <c r="L10" s="3"/>
      <c r="M10" s="3"/>
      <c r="N10" s="5">
        <f t="shared" ref="N10:N14" si="0">(E10/E43-1)*100</f>
        <v>6.9882574140649467</v>
      </c>
      <c r="O10" s="3">
        <f t="shared" ref="O10:O13" si="1">SUM(B10:M10)</f>
        <v>7050444</v>
      </c>
      <c r="P10" s="5">
        <f t="shared" ref="P10:P14" si="2">(O10/SUM(B43:E43)-1)*100</f>
        <v>4.4619017358400459</v>
      </c>
      <c r="Q10" s="15"/>
    </row>
    <row r="11" spans="1:17" x14ac:dyDescent="0.25">
      <c r="A11" s="2" t="s">
        <v>8</v>
      </c>
      <c r="B11" s="3">
        <v>340378</v>
      </c>
      <c r="C11" s="3">
        <v>326190</v>
      </c>
      <c r="D11" s="3">
        <v>449158</v>
      </c>
      <c r="E11" s="3">
        <v>620340</v>
      </c>
      <c r="F11" s="3"/>
      <c r="G11" s="3"/>
      <c r="H11" s="3"/>
      <c r="I11" s="3"/>
      <c r="J11" s="3"/>
      <c r="K11" s="3"/>
      <c r="L11" s="3"/>
      <c r="M11" s="3"/>
      <c r="N11" s="5">
        <f t="shared" si="0"/>
        <v>7.8878442257724446</v>
      </c>
      <c r="O11" s="3">
        <f>SUM(B11:M11)</f>
        <v>1736066</v>
      </c>
      <c r="P11" s="5">
        <f t="shared" si="2"/>
        <v>-0.36466523570666265</v>
      </c>
      <c r="Q11" s="15"/>
    </row>
    <row r="12" spans="1:17" x14ac:dyDescent="0.25">
      <c r="A12" s="2" t="s">
        <v>9</v>
      </c>
      <c r="B12" s="3">
        <v>15778</v>
      </c>
      <c r="C12" s="3">
        <v>14986</v>
      </c>
      <c r="D12" s="3">
        <v>17839</v>
      </c>
      <c r="E12" s="3">
        <v>20556</v>
      </c>
      <c r="F12" s="3"/>
      <c r="G12" s="3"/>
      <c r="H12" s="3"/>
      <c r="I12" s="3"/>
      <c r="J12" s="3"/>
      <c r="K12" s="3"/>
      <c r="L12" s="3"/>
      <c r="M12" s="3"/>
      <c r="N12" s="5">
        <f t="shared" si="0"/>
        <v>3.7395912187736524</v>
      </c>
      <c r="O12" s="3">
        <f t="shared" si="1"/>
        <v>69159</v>
      </c>
      <c r="P12" s="5">
        <f t="shared" si="2"/>
        <v>4.6135927029602675</v>
      </c>
      <c r="Q12" s="15"/>
    </row>
    <row r="13" spans="1:17" x14ac:dyDescent="0.25">
      <c r="A13" s="2" t="s">
        <v>10</v>
      </c>
      <c r="B13" s="6">
        <f>[1]Jänner!$D$25</f>
        <v>21540558.41</v>
      </c>
      <c r="C13" s="6">
        <v>23232408.34</v>
      </c>
      <c r="D13" s="6">
        <v>28507476.23</v>
      </c>
      <c r="E13" s="6">
        <v>26999225.629999999</v>
      </c>
      <c r="F13" s="6"/>
      <c r="G13" s="6"/>
      <c r="H13" s="6"/>
      <c r="I13" s="6"/>
      <c r="J13" s="6"/>
      <c r="K13" s="6"/>
      <c r="L13" s="6"/>
      <c r="M13" s="6"/>
      <c r="N13" s="5">
        <f t="shared" si="0"/>
        <v>13.014882890064982</v>
      </c>
      <c r="O13" s="6">
        <f t="shared" si="1"/>
        <v>100279668.61</v>
      </c>
      <c r="P13" s="5">
        <f t="shared" si="2"/>
        <v>9.0613665472431002</v>
      </c>
      <c r="Q13" s="15"/>
    </row>
    <row r="14" spans="1:17" x14ac:dyDescent="0.25">
      <c r="A14" s="2" t="s">
        <v>28</v>
      </c>
      <c r="B14" s="3">
        <v>693419</v>
      </c>
      <c r="C14" s="3">
        <v>652810</v>
      </c>
      <c r="D14" s="3">
        <v>770976</v>
      </c>
      <c r="E14" s="3">
        <v>886597</v>
      </c>
      <c r="F14" s="3"/>
      <c r="G14" s="3"/>
      <c r="H14" s="3"/>
      <c r="I14" s="3"/>
      <c r="J14" s="3"/>
      <c r="K14" s="3"/>
      <c r="L14" s="3"/>
      <c r="M14" s="3"/>
      <c r="N14" s="5">
        <f t="shared" si="0"/>
        <v>5.969753218486562</v>
      </c>
      <c r="O14" s="3">
        <f t="shared" ref="O14" si="3">SUM(B14:M14)</f>
        <v>3003802</v>
      </c>
      <c r="P14" s="5">
        <f t="shared" si="2"/>
        <v>5.3154869549546735</v>
      </c>
      <c r="Q14" s="15"/>
    </row>
    <row r="15" spans="1:17" x14ac:dyDescent="0.25">
      <c r="A15" s="26" t="s">
        <v>22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15"/>
    </row>
    <row r="16" spans="1:17" x14ac:dyDescent="0.25">
      <c r="A16" s="2" t="s">
        <v>6</v>
      </c>
      <c r="B16" s="3">
        <v>507574</v>
      </c>
      <c r="C16" s="3">
        <v>560553</v>
      </c>
      <c r="D16" s="3">
        <v>725134</v>
      </c>
      <c r="E16" s="3">
        <v>896769</v>
      </c>
      <c r="F16" s="3"/>
      <c r="G16" s="3"/>
      <c r="H16" s="3"/>
      <c r="I16" s="3"/>
      <c r="J16" s="3"/>
      <c r="K16" s="3"/>
      <c r="L16" s="3"/>
      <c r="M16" s="3"/>
      <c r="N16" s="5">
        <f>(E16/E49-1)*100</f>
        <v>15.777562028604564</v>
      </c>
      <c r="O16" s="3">
        <f>SUM(B16:M16)</f>
        <v>2690030</v>
      </c>
      <c r="P16" s="5">
        <f>(O16/SUM(B49:E49)-1)*100</f>
        <v>14.553936629809661</v>
      </c>
      <c r="Q16" s="15"/>
    </row>
    <row r="17" spans="1:23" x14ac:dyDescent="0.25">
      <c r="A17" s="2" t="s">
        <v>7</v>
      </c>
      <c r="B17" s="3">
        <v>506595</v>
      </c>
      <c r="C17" s="3">
        <v>559989</v>
      </c>
      <c r="D17" s="3">
        <v>724308</v>
      </c>
      <c r="E17" s="3">
        <v>896222</v>
      </c>
      <c r="F17" s="3"/>
      <c r="G17" s="3"/>
      <c r="H17" s="3"/>
      <c r="I17" s="3"/>
      <c r="J17" s="3"/>
      <c r="K17" s="3"/>
      <c r="L17" s="3"/>
      <c r="M17" s="3"/>
      <c r="N17" s="5">
        <f t="shared" ref="N17:N21" si="4">(E17/E50-1)*100</f>
        <v>15.859813325749151</v>
      </c>
      <c r="O17" s="3">
        <f t="shared" ref="O17:O20" si="5">SUM(B17:M17)</f>
        <v>2687114</v>
      </c>
      <c r="P17" s="5">
        <f t="shared" ref="P17:P21" si="6">(O17/SUM(B50:E50)-1)*100</f>
        <v>14.653523814237591</v>
      </c>
      <c r="Q17" s="15"/>
    </row>
    <row r="18" spans="1:23" x14ac:dyDescent="0.25">
      <c r="A18" s="2" t="s">
        <v>8</v>
      </c>
      <c r="B18" s="3">
        <v>920</v>
      </c>
      <c r="C18" s="3">
        <v>562</v>
      </c>
      <c r="D18" s="3">
        <v>824</v>
      </c>
      <c r="E18" s="3">
        <v>546</v>
      </c>
      <c r="F18" s="3"/>
      <c r="G18" s="3"/>
      <c r="H18" s="3"/>
      <c r="I18" s="3"/>
      <c r="J18" s="3"/>
      <c r="K18" s="3"/>
      <c r="L18" s="3"/>
      <c r="M18" s="3"/>
      <c r="N18" s="5">
        <f t="shared" si="4"/>
        <v>-46.470588235294116</v>
      </c>
      <c r="O18" s="3">
        <f t="shared" si="5"/>
        <v>2852</v>
      </c>
      <c r="P18" s="5">
        <f t="shared" si="6"/>
        <v>-37.097485663872966</v>
      </c>
      <c r="Q18" s="15"/>
    </row>
    <row r="19" spans="1:23" x14ac:dyDescent="0.25">
      <c r="A19" s="2" t="s">
        <v>9</v>
      </c>
      <c r="B19" s="3">
        <v>3941</v>
      </c>
      <c r="C19" s="3">
        <v>3947</v>
      </c>
      <c r="D19" s="3">
        <v>4792</v>
      </c>
      <c r="E19" s="3">
        <v>5801</v>
      </c>
      <c r="F19" s="3"/>
      <c r="G19" s="3"/>
      <c r="H19" s="3"/>
      <c r="I19" s="3"/>
      <c r="J19" s="3"/>
      <c r="K19" s="3"/>
      <c r="L19" s="3"/>
      <c r="M19" s="3"/>
      <c r="N19" s="5">
        <f t="shared" si="4"/>
        <v>13.146089330992794</v>
      </c>
      <c r="O19" s="3">
        <f t="shared" si="5"/>
        <v>18481</v>
      </c>
      <c r="P19" s="5">
        <f t="shared" si="6"/>
        <v>16.364437728245807</v>
      </c>
      <c r="Q19" s="15"/>
    </row>
    <row r="20" spans="1:23" x14ac:dyDescent="0.25">
      <c r="A20" s="2" t="s">
        <v>10</v>
      </c>
      <c r="B20" s="6">
        <v>1937126</v>
      </c>
      <c r="C20" s="6">
        <v>1944864</v>
      </c>
      <c r="D20" s="6">
        <v>2275279</v>
      </c>
      <c r="E20" s="6">
        <v>2014973</v>
      </c>
      <c r="F20" s="6"/>
      <c r="G20" s="6"/>
      <c r="H20" s="6"/>
      <c r="I20" s="6"/>
      <c r="J20" s="6"/>
      <c r="K20" s="6"/>
      <c r="L20" s="6"/>
      <c r="M20" s="6"/>
      <c r="N20" s="5">
        <f t="shared" si="4"/>
        <v>11.786257373692322</v>
      </c>
      <c r="O20" s="6">
        <f t="shared" si="5"/>
        <v>8172242</v>
      </c>
      <c r="P20" s="5">
        <f t="shared" si="6"/>
        <v>21.743847030376816</v>
      </c>
      <c r="Q20" s="15"/>
    </row>
    <row r="21" spans="1:23" x14ac:dyDescent="0.25">
      <c r="A21" s="2" t="s">
        <v>28</v>
      </c>
      <c r="B21" s="3">
        <v>153874.27200000003</v>
      </c>
      <c r="C21" s="3">
        <v>154580.54600000003</v>
      </c>
      <c r="D21" s="3">
        <v>186343.9660000001</v>
      </c>
      <c r="E21" s="3">
        <v>223655.1850000002</v>
      </c>
      <c r="F21" s="3"/>
      <c r="G21" s="3"/>
      <c r="H21" s="3"/>
      <c r="I21" s="3"/>
      <c r="J21" s="3"/>
      <c r="K21" s="3"/>
      <c r="L21" s="3"/>
      <c r="M21" s="3"/>
      <c r="N21" s="5">
        <f t="shared" si="4"/>
        <v>12.841875079407551</v>
      </c>
      <c r="O21" s="3">
        <f t="shared" ref="O21" si="7">SUM(B21:M21)</f>
        <v>718453.96900000039</v>
      </c>
      <c r="P21" s="5">
        <f t="shared" si="6"/>
        <v>15.233413882506941</v>
      </c>
      <c r="Q21" s="15"/>
    </row>
    <row r="22" spans="1:23" x14ac:dyDescent="0.25">
      <c r="A22" s="26" t="s">
        <v>23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15"/>
    </row>
    <row r="23" spans="1:23" x14ac:dyDescent="0.25">
      <c r="A23" s="2" t="s">
        <v>6</v>
      </c>
      <c r="B23" s="3">
        <v>38675</v>
      </c>
      <c r="C23" s="3">
        <v>38187</v>
      </c>
      <c r="D23" s="3">
        <v>40967</v>
      </c>
      <c r="E23" s="3">
        <v>47565</v>
      </c>
      <c r="F23" s="3"/>
      <c r="G23" s="3"/>
      <c r="H23" s="3"/>
      <c r="I23" s="3"/>
      <c r="J23" s="3"/>
      <c r="K23" s="3"/>
      <c r="L23" s="3"/>
      <c r="M23" s="3"/>
      <c r="N23" s="5">
        <f>(E23/E56-1)*100</f>
        <v>23.622517933257093</v>
      </c>
      <c r="O23" s="3">
        <f>SUM(B23:M23)</f>
        <v>165394</v>
      </c>
      <c r="P23" s="5">
        <f>(O23/SUM(B56:E56)-1)*100</f>
        <v>21.772614156763993</v>
      </c>
      <c r="Q23" s="15"/>
    </row>
    <row r="24" spans="1:23" x14ac:dyDescent="0.25">
      <c r="A24" s="2" t="s">
        <v>7</v>
      </c>
      <c r="B24" s="3">
        <v>38675</v>
      </c>
      <c r="C24" s="3">
        <v>38187</v>
      </c>
      <c r="D24" s="22">
        <v>40967</v>
      </c>
      <c r="E24" s="3">
        <v>47565</v>
      </c>
      <c r="F24" s="3"/>
      <c r="G24" s="3"/>
      <c r="H24" s="3"/>
      <c r="I24" s="3"/>
      <c r="J24" s="3"/>
      <c r="K24" s="3"/>
      <c r="L24" s="3"/>
      <c r="M24" s="3"/>
      <c r="N24" s="5">
        <f t="shared" ref="N24:N28" si="8">(E24/E57-1)*100</f>
        <v>23.622517933257093</v>
      </c>
      <c r="O24" s="3">
        <f t="shared" ref="O24" si="9">SUM(B24:M24)</f>
        <v>165394</v>
      </c>
      <c r="P24" s="5">
        <f t="shared" ref="P24:P28" si="10">(O24/SUM(B57:E57)-1)*100</f>
        <v>21.772614156763993</v>
      </c>
      <c r="Q24" s="15"/>
    </row>
    <row r="25" spans="1:23" x14ac:dyDescent="0.25">
      <c r="A25" s="2" t="s">
        <v>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5"/>
      <c r="O25" s="3"/>
      <c r="P25" s="5"/>
      <c r="Q25" s="15"/>
    </row>
    <row r="26" spans="1:23" x14ac:dyDescent="0.25">
      <c r="A26" s="2" t="s">
        <v>9</v>
      </c>
      <c r="B26" s="3">
        <v>345</v>
      </c>
      <c r="C26" s="3">
        <v>322</v>
      </c>
      <c r="D26" s="3">
        <v>344</v>
      </c>
      <c r="E26" s="3">
        <v>397</v>
      </c>
      <c r="F26" s="3"/>
      <c r="G26" s="3"/>
      <c r="H26" s="3"/>
      <c r="I26" s="3"/>
      <c r="J26" s="3"/>
      <c r="K26" s="3"/>
      <c r="L26" s="3"/>
      <c r="M26" s="3"/>
      <c r="N26" s="5">
        <f t="shared" si="8"/>
        <v>19.21921921921923</v>
      </c>
      <c r="O26" s="3">
        <f t="shared" ref="O26" si="11">SUM(B26:M26)</f>
        <v>1408</v>
      </c>
      <c r="P26" s="5">
        <f t="shared" si="10"/>
        <v>20.96219931271477</v>
      </c>
      <c r="Q26" s="15"/>
    </row>
    <row r="27" spans="1:23" x14ac:dyDescent="0.25">
      <c r="A27" s="2" t="s">
        <v>10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5"/>
      <c r="O27" s="6"/>
      <c r="P27" s="5"/>
      <c r="Q27" s="15"/>
    </row>
    <row r="28" spans="1:23" x14ac:dyDescent="0.25">
      <c r="A28" s="2" t="s">
        <v>28</v>
      </c>
      <c r="B28" s="3">
        <v>10557</v>
      </c>
      <c r="C28" s="3">
        <v>9888</v>
      </c>
      <c r="D28" s="3">
        <v>10565</v>
      </c>
      <c r="E28" s="3">
        <v>12256</v>
      </c>
      <c r="F28" s="3"/>
      <c r="G28" s="3"/>
      <c r="H28" s="3"/>
      <c r="I28" s="3"/>
      <c r="J28" s="3"/>
      <c r="K28" s="3"/>
      <c r="L28" s="3"/>
      <c r="M28" s="3"/>
      <c r="N28" s="5">
        <f t="shared" si="8"/>
        <v>45.922133587331814</v>
      </c>
      <c r="O28" s="3">
        <f t="shared" ref="O28" si="12">SUM(B28:M28)</f>
        <v>43266</v>
      </c>
      <c r="P28" s="5">
        <f t="shared" si="10"/>
        <v>28.871414529532657</v>
      </c>
      <c r="Q28" s="15"/>
    </row>
    <row r="29" spans="1:23" x14ac:dyDescent="0.25">
      <c r="A29" s="26" t="s">
        <v>11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15"/>
    </row>
    <row r="30" spans="1:23" x14ac:dyDescent="0.25">
      <c r="A30" s="2" t="s">
        <v>6</v>
      </c>
      <c r="B30" s="3">
        <v>2436351</v>
      </c>
      <c r="C30" s="3">
        <v>2499805</v>
      </c>
      <c r="D30" s="3">
        <v>2993138</v>
      </c>
      <c r="E30" s="3">
        <v>3753111</v>
      </c>
      <c r="F30" s="3"/>
      <c r="G30" s="3"/>
      <c r="H30" s="3"/>
      <c r="I30" s="3"/>
      <c r="J30" s="3"/>
      <c r="K30" s="3"/>
      <c r="L30" s="3"/>
      <c r="M30" s="3"/>
      <c r="N30" s="5">
        <f>(E30/E63-1)*100</f>
        <v>9.6372146719642338</v>
      </c>
      <c r="O30" s="3">
        <f>SUM(B30:M30)</f>
        <v>11682405</v>
      </c>
      <c r="P30" s="5">
        <f>(O30/SUM(B63:E63)-1)*100</f>
        <v>6.1571560318882002</v>
      </c>
      <c r="Q30" s="15"/>
    </row>
    <row r="31" spans="1:23" x14ac:dyDescent="0.25">
      <c r="A31" s="2" t="s">
        <v>7</v>
      </c>
      <c r="B31" s="3">
        <v>2087919</v>
      </c>
      <c r="C31" s="3">
        <v>2165844</v>
      </c>
      <c r="D31" s="3">
        <v>2537408</v>
      </c>
      <c r="E31" s="3">
        <v>3111781</v>
      </c>
      <c r="F31" s="3"/>
      <c r="G31" s="3"/>
      <c r="H31" s="3"/>
      <c r="I31" s="3"/>
      <c r="J31" s="3"/>
      <c r="K31" s="3"/>
      <c r="L31" s="3"/>
      <c r="M31" s="3"/>
      <c r="N31" s="5">
        <f t="shared" ref="N31:N35" si="13">(E31/E64-1)*100</f>
        <v>9.6314791320888169</v>
      </c>
      <c r="O31" s="3">
        <f t="shared" ref="O31:O34" si="14">SUM(B31:M31)</f>
        <v>9902952</v>
      </c>
      <c r="P31" s="5">
        <f t="shared" ref="P31:P35" si="15">(O31/SUM(B64:E64)-1)*100</f>
        <v>7.3048600787902984</v>
      </c>
      <c r="Q31" s="15"/>
    </row>
    <row r="32" spans="1:23" x14ac:dyDescent="0.25">
      <c r="A32" s="2" t="s">
        <v>8</v>
      </c>
      <c r="B32" s="3">
        <v>341298</v>
      </c>
      <c r="C32" s="3">
        <v>326752</v>
      </c>
      <c r="D32" s="3">
        <v>449982</v>
      </c>
      <c r="E32" s="3">
        <v>620886</v>
      </c>
      <c r="F32" s="3"/>
      <c r="G32" s="3"/>
      <c r="H32" s="3"/>
      <c r="I32" s="3"/>
      <c r="J32" s="3"/>
      <c r="K32" s="3"/>
      <c r="L32" s="3"/>
      <c r="M32" s="3"/>
      <c r="N32" s="5">
        <f t="shared" si="13"/>
        <v>7.7915855043176663</v>
      </c>
      <c r="O32" s="3">
        <f t="shared" si="14"/>
        <v>1738918</v>
      </c>
      <c r="P32" s="5">
        <f t="shared" si="15"/>
        <v>-0.46000066401290507</v>
      </c>
      <c r="Q32" s="15"/>
      <c r="W32" s="24"/>
    </row>
    <row r="33" spans="1:17" x14ac:dyDescent="0.25">
      <c r="A33" s="2" t="s">
        <v>9</v>
      </c>
      <c r="B33" s="3">
        <v>20064</v>
      </c>
      <c r="C33" s="3">
        <v>19255</v>
      </c>
      <c r="D33" s="3">
        <v>22975</v>
      </c>
      <c r="E33" s="3">
        <v>26754</v>
      </c>
      <c r="F33" s="3"/>
      <c r="G33" s="3"/>
      <c r="H33" s="3"/>
      <c r="I33" s="3"/>
      <c r="J33" s="3"/>
      <c r="K33" s="3"/>
      <c r="L33" s="3"/>
      <c r="M33" s="3"/>
      <c r="N33" s="5">
        <f t="shared" si="13"/>
        <v>5.8516320474777395</v>
      </c>
      <c r="O33" s="3">
        <f t="shared" si="14"/>
        <v>89048</v>
      </c>
      <c r="P33" s="5">
        <f t="shared" si="15"/>
        <v>7.0867656785521094</v>
      </c>
      <c r="Q33" s="15"/>
    </row>
    <row r="34" spans="1:17" x14ac:dyDescent="0.25">
      <c r="A34" s="2" t="s">
        <v>10</v>
      </c>
      <c r="B34" s="6">
        <v>23478029.41</v>
      </c>
      <c r="C34" s="6">
        <v>25177725.34</v>
      </c>
      <c r="D34" s="6">
        <v>30783401.23</v>
      </c>
      <c r="E34" s="6">
        <v>29014429.629999999</v>
      </c>
      <c r="F34" s="6"/>
      <c r="G34" s="6"/>
      <c r="H34" s="6"/>
      <c r="I34" s="6"/>
      <c r="J34" s="6"/>
      <c r="K34" s="6"/>
      <c r="L34" s="6"/>
      <c r="M34" s="6"/>
      <c r="N34" s="5">
        <f t="shared" si="13"/>
        <v>12.928076998013239</v>
      </c>
      <c r="O34" s="6">
        <f t="shared" si="14"/>
        <v>108453585.61</v>
      </c>
      <c r="P34" s="5">
        <f t="shared" si="15"/>
        <v>9.9245813306768405</v>
      </c>
      <c r="Q34" s="15"/>
    </row>
    <row r="35" spans="1:17" x14ac:dyDescent="0.25">
      <c r="A35" s="2" t="s">
        <v>28</v>
      </c>
      <c r="B35" s="3">
        <v>857850.272</v>
      </c>
      <c r="C35" s="3">
        <v>817278.54600000009</v>
      </c>
      <c r="D35" s="3">
        <v>967884.96600000013</v>
      </c>
      <c r="E35" s="3">
        <v>1122508.1850000003</v>
      </c>
      <c r="F35" s="3"/>
      <c r="G35" s="3"/>
      <c r="H35" s="3"/>
      <c r="I35" s="3"/>
      <c r="J35" s="3"/>
      <c r="K35" s="3"/>
      <c r="L35" s="3"/>
      <c r="M35" s="3"/>
      <c r="N35" s="5">
        <f t="shared" si="13"/>
        <v>7.5970013635072053</v>
      </c>
      <c r="O35" s="3">
        <f t="shared" ref="O35" si="16">SUM(B35:M35)</f>
        <v>3765521.9690000005</v>
      </c>
      <c r="P35" s="5">
        <f t="shared" si="15"/>
        <v>7.3029359403195437</v>
      </c>
      <c r="Q35" s="15"/>
    </row>
    <row r="38" spans="1:17" x14ac:dyDescent="0.25">
      <c r="B38" s="25">
        <v>2024</v>
      </c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7" x14ac:dyDescent="0.25">
      <c r="A39" s="1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 t="s">
        <v>20</v>
      </c>
      <c r="O39" s="18"/>
      <c r="P39" s="18" t="s">
        <v>20</v>
      </c>
    </row>
    <row r="40" spans="1:17" x14ac:dyDescent="0.25">
      <c r="A40" s="1"/>
      <c r="B40" s="17" t="s">
        <v>12</v>
      </c>
      <c r="C40" s="17" t="s">
        <v>13</v>
      </c>
      <c r="D40" s="17" t="s">
        <v>0</v>
      </c>
      <c r="E40" s="17" t="s">
        <v>14</v>
      </c>
      <c r="F40" s="17" t="s">
        <v>1</v>
      </c>
      <c r="G40" s="17" t="s">
        <v>2</v>
      </c>
      <c r="H40" s="17" t="s">
        <v>3</v>
      </c>
      <c r="I40" s="17" t="s">
        <v>15</v>
      </c>
      <c r="J40" s="17" t="s">
        <v>16</v>
      </c>
      <c r="K40" s="17" t="s">
        <v>17</v>
      </c>
      <c r="L40" s="17" t="s">
        <v>18</v>
      </c>
      <c r="M40" s="17" t="s">
        <v>19</v>
      </c>
      <c r="N40" s="17" t="s">
        <v>21</v>
      </c>
      <c r="O40" s="17" t="s">
        <v>4</v>
      </c>
      <c r="P40" s="17" t="s">
        <v>4</v>
      </c>
    </row>
    <row r="41" spans="1:17" x14ac:dyDescent="0.25">
      <c r="A41" s="26" t="s">
        <v>5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</row>
    <row r="42" spans="1:17" x14ac:dyDescent="0.25">
      <c r="A42" s="2" t="s">
        <v>6</v>
      </c>
      <c r="B42" s="3">
        <v>1828557</v>
      </c>
      <c r="C42" s="3">
        <v>1875075</v>
      </c>
      <c r="D42" s="3">
        <v>2206931</v>
      </c>
      <c r="E42" s="3">
        <v>2610171</v>
      </c>
      <c r="F42" s="3">
        <v>2844748</v>
      </c>
      <c r="G42" s="3">
        <v>3020849</v>
      </c>
      <c r="H42" s="3">
        <v>3324096</v>
      </c>
      <c r="I42" s="3">
        <v>3331345</v>
      </c>
      <c r="J42" s="3">
        <v>3078141</v>
      </c>
      <c r="K42" s="3">
        <v>2954291</v>
      </c>
      <c r="L42" s="3">
        <v>2264936</v>
      </c>
      <c r="M42" s="3">
        <v>2380696</v>
      </c>
      <c r="N42" s="5">
        <f>(M42/M75-1)*100</f>
        <v>8.7728436148447173</v>
      </c>
      <c r="O42" s="3">
        <f>SUM(B42:M42)</f>
        <v>31719836</v>
      </c>
      <c r="P42" s="5">
        <f>(O42/SUM(B75:M75)-1)*100</f>
        <v>7.4040437086604793</v>
      </c>
      <c r="Q42" s="15"/>
    </row>
    <row r="43" spans="1:17" x14ac:dyDescent="0.25">
      <c r="A43" s="2" t="s">
        <v>7</v>
      </c>
      <c r="B43" s="3">
        <v>1453789</v>
      </c>
      <c r="C43" s="3">
        <v>1499010</v>
      </c>
      <c r="D43" s="3">
        <v>1770113</v>
      </c>
      <c r="E43" s="3">
        <v>2026385</v>
      </c>
      <c r="F43" s="3">
        <v>2198949</v>
      </c>
      <c r="G43" s="3">
        <v>2338351</v>
      </c>
      <c r="H43" s="3">
        <v>2535665</v>
      </c>
      <c r="I43" s="3">
        <v>2575536</v>
      </c>
      <c r="J43" s="3">
        <v>2358092</v>
      </c>
      <c r="K43" s="3">
        <v>2248463</v>
      </c>
      <c r="L43" s="3">
        <v>1850561</v>
      </c>
      <c r="M43" s="3">
        <v>2010474</v>
      </c>
      <c r="N43" s="5">
        <f t="shared" ref="N43:N47" si="17">(M43/M76-1)*100</f>
        <v>11.294811895219325</v>
      </c>
      <c r="O43" s="3">
        <f t="shared" ref="O43:O46" si="18">SUM(B43:M43)</f>
        <v>24865388</v>
      </c>
      <c r="P43" s="5">
        <f t="shared" ref="P43:P47" si="19">(O43/SUM(B76:M76)-1)*100</f>
        <v>8.9090457876880969</v>
      </c>
      <c r="Q43" s="15"/>
    </row>
    <row r="44" spans="1:17" x14ac:dyDescent="0.25">
      <c r="A44" s="2" t="s">
        <v>8</v>
      </c>
      <c r="B44" s="3">
        <v>366910</v>
      </c>
      <c r="C44" s="3">
        <v>370020</v>
      </c>
      <c r="D44" s="3">
        <v>430504</v>
      </c>
      <c r="E44" s="3">
        <v>574986</v>
      </c>
      <c r="F44" s="3">
        <v>638092</v>
      </c>
      <c r="G44" s="3">
        <v>673526</v>
      </c>
      <c r="H44" s="3">
        <v>777360</v>
      </c>
      <c r="I44" s="3">
        <v>746810</v>
      </c>
      <c r="J44" s="3">
        <v>711994</v>
      </c>
      <c r="K44" s="3">
        <v>696286</v>
      </c>
      <c r="L44" s="3">
        <v>407822</v>
      </c>
      <c r="M44" s="3">
        <v>362998</v>
      </c>
      <c r="N44" s="5">
        <f t="shared" si="17"/>
        <v>-3.0614588396152387</v>
      </c>
      <c r="O44" s="3">
        <f t="shared" si="18"/>
        <v>6757308</v>
      </c>
      <c r="P44" s="5">
        <f t="shared" si="19"/>
        <v>2.0608494785120168</v>
      </c>
      <c r="Q44" s="15"/>
    </row>
    <row r="45" spans="1:17" x14ac:dyDescent="0.25">
      <c r="A45" s="2" t="s">
        <v>9</v>
      </c>
      <c r="B45" s="3">
        <v>15175</v>
      </c>
      <c r="C45" s="3">
        <v>14551</v>
      </c>
      <c r="D45" s="3">
        <v>16568</v>
      </c>
      <c r="E45" s="3">
        <v>19815</v>
      </c>
      <c r="F45" s="3">
        <v>21709</v>
      </c>
      <c r="G45" s="3">
        <v>21874</v>
      </c>
      <c r="H45" s="3">
        <v>22829</v>
      </c>
      <c r="I45" s="3">
        <v>22785</v>
      </c>
      <c r="J45" s="3">
        <v>22050</v>
      </c>
      <c r="K45" s="3">
        <v>21824</v>
      </c>
      <c r="L45" s="3">
        <v>17291</v>
      </c>
      <c r="M45" s="3">
        <v>17667</v>
      </c>
      <c r="N45" s="5">
        <f t="shared" si="17"/>
        <v>7.1376591873862916</v>
      </c>
      <c r="O45" s="3">
        <f t="shared" si="18"/>
        <v>234138</v>
      </c>
      <c r="P45" s="5">
        <f t="shared" si="19"/>
        <v>5.8992740677084488</v>
      </c>
      <c r="Q45" s="15"/>
    </row>
    <row r="46" spans="1:17" x14ac:dyDescent="0.25">
      <c r="A46" s="2" t="s">
        <v>10</v>
      </c>
      <c r="B46" s="6">
        <v>20890402.740000002</v>
      </c>
      <c r="C46" s="6">
        <v>21141717.990000002</v>
      </c>
      <c r="D46" s="6">
        <v>26025835.390000001</v>
      </c>
      <c r="E46" s="6">
        <v>23889973.550000001</v>
      </c>
      <c r="F46" s="6">
        <v>24361864.149999999</v>
      </c>
      <c r="G46" s="6">
        <v>24808370.719999999</v>
      </c>
      <c r="H46" s="6">
        <v>25647163.969999999</v>
      </c>
      <c r="I46" s="6">
        <v>24048425.039999999</v>
      </c>
      <c r="J46" s="6">
        <v>25546557.399999999</v>
      </c>
      <c r="K46" s="6">
        <v>29427376.460000001</v>
      </c>
      <c r="L46" s="6">
        <v>27133743.68</v>
      </c>
      <c r="M46" s="6">
        <v>25023405.73</v>
      </c>
      <c r="N46" s="5">
        <f t="shared" si="17"/>
        <v>21.903124096522774</v>
      </c>
      <c r="O46" s="6">
        <f t="shared" si="18"/>
        <v>297944836.81999999</v>
      </c>
      <c r="P46" s="5">
        <f t="shared" si="19"/>
        <v>21.605875856711918</v>
      </c>
      <c r="Q46" s="15"/>
    </row>
    <row r="47" spans="1:17" x14ac:dyDescent="0.25">
      <c r="A47" s="2" t="s">
        <v>28</v>
      </c>
      <c r="B47" s="3">
        <v>659196</v>
      </c>
      <c r="C47" s="3">
        <v>633566</v>
      </c>
      <c r="D47" s="3">
        <v>722781</v>
      </c>
      <c r="E47" s="3">
        <v>836651</v>
      </c>
      <c r="F47" s="3">
        <v>918474</v>
      </c>
      <c r="G47" s="3">
        <v>929569</v>
      </c>
      <c r="H47" s="3">
        <v>976752</v>
      </c>
      <c r="I47" s="3">
        <v>977023</v>
      </c>
      <c r="J47" s="3">
        <v>941622</v>
      </c>
      <c r="K47" s="3">
        <v>932572</v>
      </c>
      <c r="L47" s="3">
        <v>743745</v>
      </c>
      <c r="M47" s="3">
        <v>768027</v>
      </c>
      <c r="N47" s="5">
        <f t="shared" si="17"/>
        <v>7.8510864772411315</v>
      </c>
      <c r="O47" s="3">
        <f t="shared" ref="O47" si="20">SUM(B47:M47)</f>
        <v>10039978</v>
      </c>
      <c r="P47" s="5">
        <f t="shared" si="19"/>
        <v>8.1549320642265055</v>
      </c>
      <c r="Q47" s="15"/>
    </row>
    <row r="48" spans="1:17" x14ac:dyDescent="0.25">
      <c r="A48" s="26" t="s">
        <v>22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15"/>
    </row>
    <row r="49" spans="1:17" x14ac:dyDescent="0.25">
      <c r="A49" s="2" t="s">
        <v>6</v>
      </c>
      <c r="B49" s="3">
        <v>465473</v>
      </c>
      <c r="C49" s="3">
        <v>474404</v>
      </c>
      <c r="D49" s="3">
        <v>633826</v>
      </c>
      <c r="E49" s="3">
        <v>774562</v>
      </c>
      <c r="F49" s="3">
        <v>858402</v>
      </c>
      <c r="G49" s="3">
        <v>858738</v>
      </c>
      <c r="H49" s="3">
        <v>951843</v>
      </c>
      <c r="I49" s="3">
        <v>983182</v>
      </c>
      <c r="J49" s="3">
        <v>896452</v>
      </c>
      <c r="K49" s="3">
        <v>838393</v>
      </c>
      <c r="L49" s="3">
        <v>630637</v>
      </c>
      <c r="M49" s="3">
        <v>591539</v>
      </c>
      <c r="N49" s="5">
        <f>(M49/M82-1)*100</f>
        <v>11.813451131386788</v>
      </c>
      <c r="O49" s="3">
        <f>SUM(B49:M49)</f>
        <v>8957451</v>
      </c>
      <c r="P49" s="5">
        <f>(O49/SUM(B82:M82)-1)*100</f>
        <v>14.794345589835345</v>
      </c>
      <c r="Q49" s="15"/>
    </row>
    <row r="50" spans="1:17" x14ac:dyDescent="0.25">
      <c r="A50" s="2" t="s">
        <v>7</v>
      </c>
      <c r="B50" s="3">
        <v>463819</v>
      </c>
      <c r="C50" s="3">
        <v>473481</v>
      </c>
      <c r="D50" s="3">
        <v>632842</v>
      </c>
      <c r="E50" s="3">
        <v>773540</v>
      </c>
      <c r="F50" s="3">
        <v>857408</v>
      </c>
      <c r="G50" s="3">
        <v>857702</v>
      </c>
      <c r="H50" s="3">
        <v>950882</v>
      </c>
      <c r="I50" s="3">
        <v>982488</v>
      </c>
      <c r="J50" s="3">
        <v>895518</v>
      </c>
      <c r="K50" s="3">
        <v>837455</v>
      </c>
      <c r="L50" s="3">
        <v>629806</v>
      </c>
      <c r="M50" s="3">
        <v>590156</v>
      </c>
      <c r="N50" s="5">
        <f t="shared" ref="N50:N54" si="21">(M50/M83-1)*100</f>
        <v>11.990010854466648</v>
      </c>
      <c r="O50" s="3">
        <f t="shared" ref="O50:O53" si="22">SUM(B50:M50)</f>
        <v>8945097</v>
      </c>
      <c r="P50" s="5">
        <f t="shared" ref="P50:P54" si="23">(O50/SUM(B83:M83)-1)*100</f>
        <v>15.069932687713749</v>
      </c>
      <c r="Q50" s="15"/>
    </row>
    <row r="51" spans="1:17" x14ac:dyDescent="0.25">
      <c r="A51" s="2" t="s">
        <v>8</v>
      </c>
      <c r="B51" s="3">
        <v>1654</v>
      </c>
      <c r="C51" s="3">
        <v>922</v>
      </c>
      <c r="D51" s="3">
        <v>938</v>
      </c>
      <c r="E51" s="3">
        <v>1020</v>
      </c>
      <c r="F51" s="3">
        <v>994</v>
      </c>
      <c r="G51" s="3">
        <v>1034</v>
      </c>
      <c r="H51" s="3">
        <v>958</v>
      </c>
      <c r="I51" s="3">
        <v>694</v>
      </c>
      <c r="J51" s="3">
        <v>930</v>
      </c>
      <c r="K51" s="3">
        <v>938</v>
      </c>
      <c r="L51" s="3">
        <v>830</v>
      </c>
      <c r="M51" s="3">
        <v>1382</v>
      </c>
      <c r="N51" s="5">
        <f t="shared" si="21"/>
        <v>-33.172147001934235</v>
      </c>
      <c r="O51" s="3">
        <f t="shared" si="22"/>
        <v>12294</v>
      </c>
      <c r="P51" s="5">
        <f t="shared" si="23"/>
        <v>-58.192205672311779</v>
      </c>
      <c r="Q51" s="15"/>
    </row>
    <row r="52" spans="1:17" x14ac:dyDescent="0.25">
      <c r="A52" s="2" t="s">
        <v>9</v>
      </c>
      <c r="B52" s="3">
        <v>3511</v>
      </c>
      <c r="C52" s="3">
        <v>3213</v>
      </c>
      <c r="D52" s="3">
        <v>4031</v>
      </c>
      <c r="E52" s="3">
        <v>5127</v>
      </c>
      <c r="F52" s="3">
        <v>5607</v>
      </c>
      <c r="G52" s="3">
        <v>5633</v>
      </c>
      <c r="H52" s="3">
        <v>6053</v>
      </c>
      <c r="I52" s="3">
        <v>6106</v>
      </c>
      <c r="J52" s="3">
        <v>5611</v>
      </c>
      <c r="K52" s="3">
        <v>5486</v>
      </c>
      <c r="L52" s="3">
        <v>4197</v>
      </c>
      <c r="M52" s="3">
        <v>4198</v>
      </c>
      <c r="N52" s="5">
        <f t="shared" si="21"/>
        <v>11.589580010632638</v>
      </c>
      <c r="O52" s="3">
        <f t="shared" si="22"/>
        <v>58773</v>
      </c>
      <c r="P52" s="5">
        <f t="shared" si="23"/>
        <v>14.449009794948697</v>
      </c>
      <c r="Q52" s="15"/>
    </row>
    <row r="53" spans="1:17" x14ac:dyDescent="0.25">
      <c r="A53" s="2" t="s">
        <v>10</v>
      </c>
      <c r="B53" s="6">
        <v>1528411</v>
      </c>
      <c r="C53" s="6">
        <v>1539817</v>
      </c>
      <c r="D53" s="6">
        <v>1841902</v>
      </c>
      <c r="E53" s="6">
        <v>1802523</v>
      </c>
      <c r="F53" s="6">
        <v>1899437</v>
      </c>
      <c r="G53" s="6">
        <v>1760123</v>
      </c>
      <c r="H53" s="6">
        <v>1977135</v>
      </c>
      <c r="I53" s="6">
        <v>1845058</v>
      </c>
      <c r="J53" s="6">
        <v>1803382</v>
      </c>
      <c r="K53" s="6">
        <v>2005957</v>
      </c>
      <c r="L53" s="6">
        <v>2119424</v>
      </c>
      <c r="M53" s="6">
        <v>2070489</v>
      </c>
      <c r="N53" s="5">
        <f t="shared" si="21"/>
        <v>19.244994620844391</v>
      </c>
      <c r="O53" s="6">
        <f t="shared" si="22"/>
        <v>22193658</v>
      </c>
      <c r="P53" s="5">
        <f t="shared" si="23"/>
        <v>15.208319047139751</v>
      </c>
      <c r="Q53" s="15"/>
    </row>
    <row r="54" spans="1:17" x14ac:dyDescent="0.25">
      <c r="A54" s="2" t="s">
        <v>28</v>
      </c>
      <c r="B54" s="3">
        <v>139239.31700000001</v>
      </c>
      <c r="C54" s="3">
        <v>127479.45499999997</v>
      </c>
      <c r="D54" s="3">
        <v>158556.05299999993</v>
      </c>
      <c r="E54" s="3">
        <v>198202.29400000011</v>
      </c>
      <c r="F54" s="3">
        <v>216821.56200000003</v>
      </c>
      <c r="G54" s="3">
        <v>215266.78599999999</v>
      </c>
      <c r="H54" s="3">
        <v>230423.43600000005</v>
      </c>
      <c r="I54" s="3">
        <v>235553.30700000006</v>
      </c>
      <c r="J54" s="3">
        <v>217523.11500000005</v>
      </c>
      <c r="K54" s="3">
        <v>213511.20400000003</v>
      </c>
      <c r="L54" s="3">
        <v>163551.52400000006</v>
      </c>
      <c r="M54" s="3">
        <v>163427.503</v>
      </c>
      <c r="N54" s="5">
        <f t="shared" si="21"/>
        <v>9.3101513078808864</v>
      </c>
      <c r="O54" s="3">
        <f t="shared" ref="O54" si="24">SUM(B54:M54)</f>
        <v>2279555.5560000003</v>
      </c>
      <c r="P54" s="5">
        <f t="shared" si="23"/>
        <v>13.331683392838833</v>
      </c>
      <c r="Q54" s="15"/>
    </row>
    <row r="55" spans="1:17" x14ac:dyDescent="0.25">
      <c r="A55" s="26" t="s">
        <v>23</v>
      </c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15"/>
    </row>
    <row r="56" spans="1:17" x14ac:dyDescent="0.25">
      <c r="A56" s="2" t="s">
        <v>6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(M56/M89-1)*100</f>
        <v>22.143847947348227</v>
      </c>
      <c r="O56" s="3">
        <f>SUM(B56:M56)</f>
        <v>735384</v>
      </c>
      <c r="P56" s="5">
        <f>(O56/SUM(B89:M89)-1)*100</f>
        <v>18.226658006597951</v>
      </c>
      <c r="Q56" s="15"/>
    </row>
    <row r="57" spans="1:17" x14ac:dyDescent="0.25">
      <c r="A57" s="2" t="s">
        <v>7</v>
      </c>
      <c r="B57" s="3">
        <v>31734</v>
      </c>
      <c r="C57" s="3">
        <v>30616</v>
      </c>
      <c r="D57" s="23">
        <v>34996</v>
      </c>
      <c r="E57" s="3">
        <v>38476</v>
      </c>
      <c r="F57" s="3">
        <v>42765</v>
      </c>
      <c r="G57" s="3">
        <v>90778</v>
      </c>
      <c r="H57" s="3">
        <v>130863</v>
      </c>
      <c r="I57" s="3">
        <v>125296</v>
      </c>
      <c r="J57" s="3">
        <v>84166</v>
      </c>
      <c r="K57" s="3">
        <v>43625</v>
      </c>
      <c r="L57" s="3">
        <v>40683</v>
      </c>
      <c r="M57" s="3">
        <v>41386</v>
      </c>
      <c r="N57" s="5">
        <f t="shared" ref="N57:N61" si="25">(M57/M90-1)*100</f>
        <v>22.143847947348227</v>
      </c>
      <c r="O57" s="3">
        <f t="shared" ref="O57" si="26">SUM(B57:M57)</f>
        <v>735384</v>
      </c>
      <c r="P57" s="5">
        <f t="shared" ref="P57:P61" si="27">(O57/SUM(B90:M90)-1)*100</f>
        <v>18.226658006597951</v>
      </c>
      <c r="Q57" s="15"/>
    </row>
    <row r="58" spans="1:17" x14ac:dyDescent="0.25">
      <c r="A58" s="2" t="s">
        <v>8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5"/>
      <c r="O58" s="3"/>
      <c r="P58" s="5"/>
      <c r="Q58" s="15"/>
    </row>
    <row r="59" spans="1:17" x14ac:dyDescent="0.25">
      <c r="A59" s="2" t="s">
        <v>9</v>
      </c>
      <c r="B59" s="3">
        <v>283</v>
      </c>
      <c r="C59" s="3">
        <v>265</v>
      </c>
      <c r="D59" s="3">
        <v>283</v>
      </c>
      <c r="E59" s="3">
        <v>333</v>
      </c>
      <c r="F59" s="3">
        <v>381</v>
      </c>
      <c r="G59" s="3">
        <v>704</v>
      </c>
      <c r="H59" s="3">
        <v>894</v>
      </c>
      <c r="I59" s="3">
        <v>879</v>
      </c>
      <c r="J59" s="3">
        <v>682</v>
      </c>
      <c r="K59" s="3">
        <v>372</v>
      </c>
      <c r="L59" s="3">
        <v>333</v>
      </c>
      <c r="M59" s="3">
        <v>346</v>
      </c>
      <c r="N59" s="5">
        <f t="shared" si="25"/>
        <v>15.71906354515049</v>
      </c>
      <c r="O59" s="3">
        <f t="shared" ref="O59" si="28">SUM(B59:M59)</f>
        <v>5755</v>
      </c>
      <c r="P59" s="5">
        <f t="shared" si="27"/>
        <v>23.816695352839922</v>
      </c>
      <c r="Q59" s="15"/>
    </row>
    <row r="60" spans="1:17" x14ac:dyDescent="0.25">
      <c r="A60" s="2" t="s">
        <v>10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5"/>
      <c r="O60" s="3"/>
      <c r="P60" s="5"/>
      <c r="Q60" s="15"/>
    </row>
    <row r="61" spans="1:17" x14ac:dyDescent="0.25">
      <c r="A61" s="2" t="s">
        <v>28</v>
      </c>
      <c r="B61" s="3">
        <v>8637</v>
      </c>
      <c r="C61" s="3">
        <v>7892</v>
      </c>
      <c r="D61" s="3">
        <v>8645</v>
      </c>
      <c r="E61" s="3">
        <v>8399</v>
      </c>
      <c r="F61" s="3">
        <v>9985</v>
      </c>
      <c r="G61" s="3">
        <v>22546</v>
      </c>
      <c r="H61" s="3">
        <v>29461</v>
      </c>
      <c r="I61" s="3">
        <v>28523</v>
      </c>
      <c r="J61" s="3">
        <v>21792</v>
      </c>
      <c r="K61" s="3">
        <v>9979</v>
      </c>
      <c r="L61" s="3">
        <v>10358</v>
      </c>
      <c r="M61" s="3">
        <v>10668</v>
      </c>
      <c r="N61" s="5">
        <f t="shared" si="25"/>
        <v>15.354671280276811</v>
      </c>
      <c r="O61" s="3">
        <f t="shared" ref="O61" si="29">SUM(B61:M61)</f>
        <v>176885</v>
      </c>
      <c r="P61" s="5">
        <f t="shared" si="27"/>
        <v>16.551137936033111</v>
      </c>
      <c r="Q61" s="15"/>
    </row>
    <row r="62" spans="1:17" x14ac:dyDescent="0.25">
      <c r="A62" s="26" t="s">
        <v>11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15"/>
    </row>
    <row r="63" spans="1:17" x14ac:dyDescent="0.25">
      <c r="A63" s="2" t="s">
        <v>6</v>
      </c>
      <c r="B63" s="3">
        <v>2325764</v>
      </c>
      <c r="C63" s="3">
        <v>2380095</v>
      </c>
      <c r="D63" s="3">
        <v>2875753</v>
      </c>
      <c r="E63" s="3">
        <v>3423209</v>
      </c>
      <c r="F63" s="3">
        <v>3745915</v>
      </c>
      <c r="G63" s="3">
        <v>3970365</v>
      </c>
      <c r="H63" s="3">
        <v>4406802</v>
      </c>
      <c r="I63" s="3">
        <v>4439823</v>
      </c>
      <c r="J63" s="3">
        <v>4058759</v>
      </c>
      <c r="K63" s="3">
        <v>3836309</v>
      </c>
      <c r="L63" s="3">
        <v>2936256</v>
      </c>
      <c r="M63" s="3">
        <v>3013621</v>
      </c>
      <c r="N63" s="5">
        <f>(M63/M96-1)*100</f>
        <v>9.5220979717329115</v>
      </c>
      <c r="O63" s="3">
        <f>SUM(B63:M63)</f>
        <v>41412671</v>
      </c>
      <c r="P63" s="5">
        <f>(O63/SUM(B96:M96)-1)*100</f>
        <v>9.1006089850319771</v>
      </c>
      <c r="Q63" s="15"/>
    </row>
    <row r="64" spans="1:17" x14ac:dyDescent="0.25">
      <c r="A64" s="2" t="s">
        <v>7</v>
      </c>
      <c r="B64" s="3">
        <v>1949342</v>
      </c>
      <c r="C64" s="3">
        <v>2003107</v>
      </c>
      <c r="D64" s="3">
        <v>2437951</v>
      </c>
      <c r="E64" s="3">
        <v>2838401</v>
      </c>
      <c r="F64" s="3">
        <v>3099122</v>
      </c>
      <c r="G64" s="3">
        <v>3286831</v>
      </c>
      <c r="H64" s="3">
        <v>3617410</v>
      </c>
      <c r="I64" s="3">
        <v>3683320</v>
      </c>
      <c r="J64" s="3">
        <v>3337776</v>
      </c>
      <c r="K64" s="3">
        <v>3129543</v>
      </c>
      <c r="L64" s="3">
        <v>2521050</v>
      </c>
      <c r="M64" s="3">
        <v>2642016</v>
      </c>
      <c r="N64" s="5">
        <f t="shared" ref="N64:N68" si="30">(M64/M97-1)*100</f>
        <v>11.604848571893234</v>
      </c>
      <c r="O64" s="3">
        <f t="shared" ref="O64:O67" si="31">SUM(B64:M64)</f>
        <v>34545869</v>
      </c>
      <c r="P64" s="5">
        <f t="shared" ref="P64:P68" si="32">(O64/SUM(B97:M97)-1)*100</f>
        <v>10.628330695228637</v>
      </c>
      <c r="Q64" s="15"/>
    </row>
    <row r="65" spans="1:18" x14ac:dyDescent="0.25">
      <c r="A65" s="2" t="s">
        <v>8</v>
      </c>
      <c r="B65" s="3">
        <v>368564</v>
      </c>
      <c r="C65" s="3">
        <v>370942</v>
      </c>
      <c r="D65" s="3">
        <v>431442</v>
      </c>
      <c r="E65" s="3">
        <v>576006</v>
      </c>
      <c r="F65" s="3">
        <v>639086</v>
      </c>
      <c r="G65" s="3">
        <v>674560</v>
      </c>
      <c r="H65" s="3">
        <v>778318</v>
      </c>
      <c r="I65" s="3">
        <v>747504</v>
      </c>
      <c r="J65" s="3">
        <v>712924</v>
      </c>
      <c r="K65" s="3">
        <v>697224</v>
      </c>
      <c r="L65" s="3">
        <v>408652</v>
      </c>
      <c r="M65" s="3">
        <v>364380</v>
      </c>
      <c r="N65" s="5">
        <f t="shared" si="30"/>
        <v>-3.2268345151780786</v>
      </c>
      <c r="O65" s="3">
        <f t="shared" si="31"/>
        <v>6769602</v>
      </c>
      <c r="P65" s="5">
        <f t="shared" si="32"/>
        <v>1.7944239239681803</v>
      </c>
      <c r="Q65" s="15"/>
    </row>
    <row r="66" spans="1:18" x14ac:dyDescent="0.25">
      <c r="A66" s="2" t="s">
        <v>9</v>
      </c>
      <c r="B66" s="3">
        <v>18969</v>
      </c>
      <c r="C66" s="3">
        <v>18029</v>
      </c>
      <c r="D66" s="3">
        <v>20882</v>
      </c>
      <c r="E66" s="3">
        <v>25275</v>
      </c>
      <c r="F66" s="3">
        <v>27697</v>
      </c>
      <c r="G66" s="3">
        <v>28211</v>
      </c>
      <c r="H66" s="3">
        <v>29776</v>
      </c>
      <c r="I66" s="3">
        <v>29770</v>
      </c>
      <c r="J66" s="3">
        <v>28343</v>
      </c>
      <c r="K66" s="3">
        <v>27682</v>
      </c>
      <c r="L66" s="3">
        <v>21821</v>
      </c>
      <c r="M66" s="3">
        <v>22211</v>
      </c>
      <c r="N66" s="5">
        <f t="shared" si="30"/>
        <v>8.0774658167485747</v>
      </c>
      <c r="O66" s="3">
        <f t="shared" si="31"/>
        <v>298666</v>
      </c>
      <c r="P66" s="5">
        <f t="shared" si="32"/>
        <v>7.7843058001558996</v>
      </c>
      <c r="Q66" s="15"/>
    </row>
    <row r="67" spans="1:18" x14ac:dyDescent="0.25">
      <c r="A67" s="2" t="s">
        <v>10</v>
      </c>
      <c r="B67" s="6">
        <v>22419229.740000002</v>
      </c>
      <c r="C67" s="6">
        <v>22681759.990000002</v>
      </c>
      <c r="D67" s="6">
        <v>27867984.390000001</v>
      </c>
      <c r="E67" s="6">
        <v>25692839.550000001</v>
      </c>
      <c r="F67" s="6">
        <v>26261480.149999999</v>
      </c>
      <c r="G67" s="6">
        <v>26568702.719999999</v>
      </c>
      <c r="H67" s="6">
        <v>27624659.969999999</v>
      </c>
      <c r="I67" s="6">
        <v>25893528.039999999</v>
      </c>
      <c r="J67" s="6">
        <v>27350254.399999999</v>
      </c>
      <c r="K67" s="6">
        <v>31433910.460000001</v>
      </c>
      <c r="L67" s="6">
        <v>29253338.68</v>
      </c>
      <c r="M67" s="6">
        <v>27094007.73</v>
      </c>
      <c r="N67" s="5">
        <f t="shared" si="30"/>
        <v>21.695466878389947</v>
      </c>
      <c r="O67" s="6">
        <f t="shared" si="31"/>
        <v>320141695.81999999</v>
      </c>
      <c r="P67" s="5">
        <f t="shared" si="32"/>
        <v>21.140098212422266</v>
      </c>
      <c r="Q67" s="15"/>
    </row>
    <row r="68" spans="1:18" x14ac:dyDescent="0.25">
      <c r="A68" s="2" t="s">
        <v>28</v>
      </c>
      <c r="B68" s="3">
        <v>807072.31700000004</v>
      </c>
      <c r="C68" s="3">
        <v>768937.45499999996</v>
      </c>
      <c r="D68" s="3">
        <v>889982.05299999996</v>
      </c>
      <c r="E68" s="3">
        <v>1043252.2940000001</v>
      </c>
      <c r="F68" s="3">
        <v>1145280.5619999999</v>
      </c>
      <c r="G68" s="3">
        <v>1167381.7860000001</v>
      </c>
      <c r="H68" s="3">
        <v>1236636.436</v>
      </c>
      <c r="I68" s="3">
        <v>1241099.307</v>
      </c>
      <c r="J68" s="3">
        <v>1180937.115</v>
      </c>
      <c r="K68" s="3">
        <v>1156062.2039999999</v>
      </c>
      <c r="L68" s="3">
        <v>917654.52400000009</v>
      </c>
      <c r="M68" s="3">
        <v>942122.50300000003</v>
      </c>
      <c r="N68" s="5">
        <f t="shared" si="30"/>
        <v>8.1812549076053287</v>
      </c>
      <c r="O68" s="3">
        <f t="shared" ref="O68" si="33">SUM(B68:M68)</f>
        <v>12496418.556</v>
      </c>
      <c r="P68" s="5">
        <f t="shared" si="32"/>
        <v>9.1759574169988589</v>
      </c>
      <c r="Q68" s="15"/>
    </row>
    <row r="70" spans="1:18" x14ac:dyDescent="0.25">
      <c r="A70" s="1"/>
    </row>
    <row r="71" spans="1:18" x14ac:dyDescent="0.25">
      <c r="B71" s="25">
        <v>2023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</row>
    <row r="72" spans="1:18" x14ac:dyDescent="0.25">
      <c r="A72" s="1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 t="s">
        <v>20</v>
      </c>
      <c r="O72" s="18"/>
      <c r="P72" s="18" t="s">
        <v>20</v>
      </c>
    </row>
    <row r="73" spans="1:18" x14ac:dyDescent="0.25">
      <c r="A73" s="1"/>
      <c r="B73" s="17" t="s">
        <v>12</v>
      </c>
      <c r="C73" s="17" t="s">
        <v>13</v>
      </c>
      <c r="D73" s="17" t="s">
        <v>0</v>
      </c>
      <c r="E73" s="17" t="s">
        <v>14</v>
      </c>
      <c r="F73" s="17" t="s">
        <v>1</v>
      </c>
      <c r="G73" s="17" t="s">
        <v>2</v>
      </c>
      <c r="H73" s="17" t="s">
        <v>3</v>
      </c>
      <c r="I73" s="17" t="s">
        <v>15</v>
      </c>
      <c r="J73" s="17" t="s">
        <v>16</v>
      </c>
      <c r="K73" s="17" t="s">
        <v>17</v>
      </c>
      <c r="L73" s="17" t="s">
        <v>18</v>
      </c>
      <c r="M73" s="17" t="s">
        <v>19</v>
      </c>
      <c r="N73" s="17" t="s">
        <v>21</v>
      </c>
      <c r="O73" s="17" t="s">
        <v>4</v>
      </c>
      <c r="P73" s="17" t="s">
        <v>4</v>
      </c>
    </row>
    <row r="74" spans="1:18" x14ac:dyDescent="0.25">
      <c r="A74" s="26" t="s">
        <v>5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</row>
    <row r="75" spans="1:18" x14ac:dyDescent="0.25">
      <c r="A75" s="2" t="s">
        <v>6</v>
      </c>
      <c r="B75" s="3">
        <v>1669566</v>
      </c>
      <c r="C75" s="3">
        <v>1605099</v>
      </c>
      <c r="D75" s="3">
        <v>2050536</v>
      </c>
      <c r="E75" s="3">
        <v>2465229</v>
      </c>
      <c r="F75" s="3">
        <v>2700725</v>
      </c>
      <c r="G75" s="3">
        <v>2836449</v>
      </c>
      <c r="H75" s="3">
        <v>3144573</v>
      </c>
      <c r="I75" s="3">
        <v>3103896</v>
      </c>
      <c r="J75" s="3">
        <v>2919579</v>
      </c>
      <c r="K75" s="3">
        <v>2739441</v>
      </c>
      <c r="L75" s="3">
        <v>2109407</v>
      </c>
      <c r="M75" s="3">
        <v>2188686</v>
      </c>
      <c r="N75" s="5">
        <f>(M75/M108-1)*100</f>
        <v>13.854294493686648</v>
      </c>
      <c r="O75" s="3">
        <f>SUM(B75:M75)</f>
        <v>29533186</v>
      </c>
      <c r="P75" s="5">
        <f>(O75/SUM(B108:M108)-1)*100</f>
        <v>24.706613209207127</v>
      </c>
      <c r="Q75" s="12"/>
      <c r="R75" s="15"/>
    </row>
    <row r="76" spans="1:18" x14ac:dyDescent="0.25">
      <c r="A76" s="2" t="s">
        <v>7</v>
      </c>
      <c r="B76" s="3">
        <v>1326485</v>
      </c>
      <c r="C76" s="3">
        <v>1294535</v>
      </c>
      <c r="D76" s="3">
        <v>1570892</v>
      </c>
      <c r="E76" s="3">
        <v>1894458</v>
      </c>
      <c r="F76" s="3">
        <v>2052949</v>
      </c>
      <c r="G76" s="3">
        <v>2156112</v>
      </c>
      <c r="H76" s="3">
        <v>2394120</v>
      </c>
      <c r="I76" s="3">
        <v>2343761</v>
      </c>
      <c r="J76" s="3">
        <v>2212439</v>
      </c>
      <c r="K76" s="3">
        <v>2086995</v>
      </c>
      <c r="L76" s="3">
        <v>1692148</v>
      </c>
      <c r="M76" s="3">
        <v>1806440</v>
      </c>
      <c r="N76" s="5">
        <f t="shared" ref="N76:N80" si="34">(M76/M109-1)*100</f>
        <v>16.91131595450759</v>
      </c>
      <c r="O76" s="3">
        <f t="shared" ref="O76:O79" si="35">SUM(B76:M76)</f>
        <v>22831334</v>
      </c>
      <c r="P76" s="5">
        <f t="shared" ref="P76:P80" si="36">(O76/SUM(B109:M109)-1)*100</f>
        <v>28.194427748075547</v>
      </c>
      <c r="Q76" s="12"/>
      <c r="R76" s="15"/>
    </row>
    <row r="77" spans="1:18" x14ac:dyDescent="0.25">
      <c r="A77" s="2" t="s">
        <v>8</v>
      </c>
      <c r="B77" s="3">
        <v>337068</v>
      </c>
      <c r="C77" s="3">
        <v>305990</v>
      </c>
      <c r="D77" s="3">
        <v>473276</v>
      </c>
      <c r="E77" s="3">
        <v>564524</v>
      </c>
      <c r="F77" s="3">
        <v>641884</v>
      </c>
      <c r="G77" s="3">
        <v>672660</v>
      </c>
      <c r="H77" s="3">
        <v>741754</v>
      </c>
      <c r="I77" s="3">
        <v>751964</v>
      </c>
      <c r="J77" s="3">
        <v>702010</v>
      </c>
      <c r="K77" s="3">
        <v>644750</v>
      </c>
      <c r="L77" s="3">
        <v>410520</v>
      </c>
      <c r="M77" s="3">
        <v>374462</v>
      </c>
      <c r="N77" s="5">
        <f t="shared" si="34"/>
        <v>1.3368622165933264</v>
      </c>
      <c r="O77" s="3">
        <f t="shared" si="35"/>
        <v>6620862</v>
      </c>
      <c r="P77" s="5">
        <f t="shared" si="36"/>
        <v>14.259408951939289</v>
      </c>
      <c r="Q77" s="12"/>
      <c r="R77" s="15"/>
    </row>
    <row r="78" spans="1:18" x14ac:dyDescent="0.25">
      <c r="A78" s="2" t="s">
        <v>9</v>
      </c>
      <c r="B78" s="3">
        <v>14428</v>
      </c>
      <c r="C78" s="3">
        <v>12929</v>
      </c>
      <c r="D78" s="3">
        <v>16114</v>
      </c>
      <c r="E78" s="3">
        <v>18666</v>
      </c>
      <c r="F78" s="3">
        <v>20440</v>
      </c>
      <c r="G78" s="3">
        <v>20715</v>
      </c>
      <c r="H78" s="3">
        <v>21779</v>
      </c>
      <c r="I78" s="3">
        <v>21676</v>
      </c>
      <c r="J78" s="3">
        <v>20729</v>
      </c>
      <c r="K78" s="3">
        <v>20524</v>
      </c>
      <c r="L78" s="3">
        <v>16605</v>
      </c>
      <c r="M78" s="3">
        <v>16490</v>
      </c>
      <c r="N78" s="5">
        <f t="shared" si="34"/>
        <v>9.1908356509071698</v>
      </c>
      <c r="O78" s="3">
        <f t="shared" si="35"/>
        <v>221095</v>
      </c>
      <c r="P78" s="5">
        <f t="shared" si="36"/>
        <v>17.346559667112494</v>
      </c>
      <c r="Q78" s="12"/>
      <c r="R78" s="15"/>
    </row>
    <row r="79" spans="1:18" x14ac:dyDescent="0.25">
      <c r="A79" s="2" t="s">
        <v>10</v>
      </c>
      <c r="B79" s="6">
        <v>17978609.460000001</v>
      </c>
      <c r="C79" s="6">
        <v>17658480.07</v>
      </c>
      <c r="D79" s="6">
        <v>23236690.870000001</v>
      </c>
      <c r="E79" s="6">
        <v>20663599.579999998</v>
      </c>
      <c r="F79" s="6">
        <v>20239355.18</v>
      </c>
      <c r="G79" s="6">
        <v>20480526.09</v>
      </c>
      <c r="H79" s="6">
        <v>20545575.129999999</v>
      </c>
      <c r="I79" s="6">
        <v>19796732.789999999</v>
      </c>
      <c r="J79" s="6">
        <v>20209203.98</v>
      </c>
      <c r="K79" s="6">
        <v>21703998.75</v>
      </c>
      <c r="L79" s="6">
        <v>21968525.710000001</v>
      </c>
      <c r="M79" s="6">
        <v>20527288.300000001</v>
      </c>
      <c r="N79" s="5">
        <f t="shared" si="34"/>
        <v>2.2874782551969286</v>
      </c>
      <c r="O79" s="6">
        <f t="shared" si="35"/>
        <v>245008585.91</v>
      </c>
      <c r="P79" s="5">
        <f t="shared" si="36"/>
        <v>-2.24568131842523</v>
      </c>
      <c r="Q79" s="12"/>
      <c r="R79" s="15"/>
    </row>
    <row r="80" spans="1:18" x14ac:dyDescent="0.25">
      <c r="A80" s="2" t="s">
        <v>28</v>
      </c>
      <c r="B80" s="3">
        <v>606781</v>
      </c>
      <c r="C80" s="3">
        <v>542190</v>
      </c>
      <c r="D80" s="3">
        <v>674061</v>
      </c>
      <c r="E80" s="3">
        <v>776703</v>
      </c>
      <c r="F80" s="3">
        <v>851284</v>
      </c>
      <c r="G80" s="3">
        <v>866341</v>
      </c>
      <c r="H80" s="3">
        <v>910858</v>
      </c>
      <c r="I80" s="3">
        <v>906302</v>
      </c>
      <c r="J80" s="3">
        <v>868051</v>
      </c>
      <c r="K80" s="3">
        <v>859225</v>
      </c>
      <c r="L80" s="3">
        <v>709045</v>
      </c>
      <c r="M80" s="3">
        <v>712118</v>
      </c>
      <c r="N80" s="5">
        <f t="shared" si="34"/>
        <v>12.263371631080444</v>
      </c>
      <c r="O80" s="3">
        <f t="shared" ref="O80" si="37">SUM(B80:M80)</f>
        <v>9282959</v>
      </c>
      <c r="P80" s="5">
        <f t="shared" si="36"/>
        <v>18.159200592135115</v>
      </c>
      <c r="Q80" s="12"/>
      <c r="R80" s="15"/>
    </row>
    <row r="81" spans="1:18" x14ac:dyDescent="0.25">
      <c r="A81" s="26" t="s">
        <v>22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12"/>
      <c r="R81" s="15"/>
    </row>
    <row r="82" spans="1:18" x14ac:dyDescent="0.25">
      <c r="A82" s="2" t="s">
        <v>6</v>
      </c>
      <c r="B82" s="3">
        <v>379335</v>
      </c>
      <c r="C82" s="3">
        <v>379073</v>
      </c>
      <c r="D82" s="3">
        <v>487117</v>
      </c>
      <c r="E82" s="3">
        <v>708388</v>
      </c>
      <c r="F82" s="3">
        <v>726299</v>
      </c>
      <c r="G82" s="3">
        <v>754258</v>
      </c>
      <c r="H82" s="3">
        <v>848716</v>
      </c>
      <c r="I82" s="3">
        <v>878462</v>
      </c>
      <c r="J82" s="3">
        <v>812177</v>
      </c>
      <c r="K82" s="3">
        <v>771253</v>
      </c>
      <c r="L82" s="3">
        <v>528923</v>
      </c>
      <c r="M82" s="3">
        <v>529041</v>
      </c>
      <c r="N82" s="5">
        <f>(M82/M115-1)*100</f>
        <v>25.523408657359514</v>
      </c>
      <c r="O82" s="3">
        <f>SUM(B82:M82)</f>
        <v>7803042</v>
      </c>
      <c r="P82" s="5">
        <f>(O82/SUM(B115:M115)-1)*100</f>
        <v>33.360735686528933</v>
      </c>
      <c r="Q82" s="12"/>
      <c r="R82" s="15"/>
    </row>
    <row r="83" spans="1:18" x14ac:dyDescent="0.25">
      <c r="A83" s="2" t="s">
        <v>7</v>
      </c>
      <c r="B83" s="3">
        <v>377827</v>
      </c>
      <c r="C83" s="3">
        <v>378195</v>
      </c>
      <c r="D83" s="3">
        <v>485539</v>
      </c>
      <c r="E83" s="3">
        <v>704398</v>
      </c>
      <c r="F83" s="3">
        <v>723589</v>
      </c>
      <c r="G83" s="3">
        <v>750899</v>
      </c>
      <c r="H83" s="3">
        <v>845304</v>
      </c>
      <c r="I83" s="3">
        <v>875277</v>
      </c>
      <c r="J83" s="3">
        <v>808789</v>
      </c>
      <c r="K83" s="3">
        <v>768893</v>
      </c>
      <c r="L83" s="3">
        <v>527936</v>
      </c>
      <c r="M83" s="3">
        <v>526972</v>
      </c>
      <c r="N83" s="5">
        <f t="shared" ref="N83:N87" si="38">(M83/M116-1)*100</f>
        <v>25.72156561487553</v>
      </c>
      <c r="O83" s="3">
        <f t="shared" ref="O83:O86" si="39">SUM(B83:M83)</f>
        <v>7773618</v>
      </c>
      <c r="P83" s="5">
        <f t="shared" ref="P83:P87" si="40">(O83/SUM(B116:M116)-1)*100</f>
        <v>33.115458933558187</v>
      </c>
      <c r="Q83" s="12"/>
      <c r="R83" s="15"/>
    </row>
    <row r="84" spans="1:18" x14ac:dyDescent="0.25">
      <c r="A84" s="2" t="s">
        <v>8</v>
      </c>
      <c r="B84" s="3">
        <v>1504</v>
      </c>
      <c r="C84" s="3">
        <v>878</v>
      </c>
      <c r="D84" s="3">
        <v>1576</v>
      </c>
      <c r="E84" s="3">
        <v>3986</v>
      </c>
      <c r="F84" s="3">
        <v>2710</v>
      </c>
      <c r="G84" s="3">
        <v>3358</v>
      </c>
      <c r="H84" s="3">
        <v>3412</v>
      </c>
      <c r="I84" s="3">
        <v>3182</v>
      </c>
      <c r="J84" s="3">
        <v>3386</v>
      </c>
      <c r="K84" s="3">
        <v>2360</v>
      </c>
      <c r="L84" s="3">
        <v>986</v>
      </c>
      <c r="M84" s="3">
        <v>2068</v>
      </c>
      <c r="N84" s="5">
        <f t="shared" si="38"/>
        <v>-10.243055555555557</v>
      </c>
      <c r="O84" s="3">
        <f t="shared" si="39"/>
        <v>29406</v>
      </c>
      <c r="P84" s="5">
        <f t="shared" si="40"/>
        <v>160.73771945380386</v>
      </c>
      <c r="Q84" s="12"/>
      <c r="R84" s="15"/>
    </row>
    <row r="85" spans="1:18" x14ac:dyDescent="0.25">
      <c r="A85" s="2" t="s">
        <v>9</v>
      </c>
      <c r="B85" s="3">
        <v>2845</v>
      </c>
      <c r="C85" s="3">
        <v>2636</v>
      </c>
      <c r="D85" s="3">
        <v>3344</v>
      </c>
      <c r="E85" s="3">
        <v>4680</v>
      </c>
      <c r="F85" s="3">
        <v>4925</v>
      </c>
      <c r="G85" s="3">
        <v>4909</v>
      </c>
      <c r="H85" s="3">
        <v>5304</v>
      </c>
      <c r="I85" s="3">
        <v>5341</v>
      </c>
      <c r="J85" s="3">
        <v>5046</v>
      </c>
      <c r="K85" s="3">
        <v>5058</v>
      </c>
      <c r="L85" s="3">
        <v>3503</v>
      </c>
      <c r="M85" s="3">
        <v>3762</v>
      </c>
      <c r="N85" s="5">
        <f t="shared" si="38"/>
        <v>25.567423230974629</v>
      </c>
      <c r="O85" s="3">
        <f t="shared" si="39"/>
        <v>51353</v>
      </c>
      <c r="P85" s="5">
        <f t="shared" si="40"/>
        <v>27.253128484698298</v>
      </c>
      <c r="Q85" s="12"/>
      <c r="R85" s="15"/>
    </row>
    <row r="86" spans="1:18" x14ac:dyDescent="0.25">
      <c r="A86" s="2" t="s">
        <v>10</v>
      </c>
      <c r="B86" s="6">
        <v>1499408</v>
      </c>
      <c r="C86" s="6">
        <v>1406795</v>
      </c>
      <c r="D86" s="6">
        <v>1705104</v>
      </c>
      <c r="E86" s="6">
        <v>1298101</v>
      </c>
      <c r="F86" s="6">
        <v>1733725</v>
      </c>
      <c r="G86" s="6">
        <v>1567514</v>
      </c>
      <c r="H86" s="6">
        <v>1408818</v>
      </c>
      <c r="I86" s="6">
        <v>1455933</v>
      </c>
      <c r="J86" s="6">
        <v>1599388</v>
      </c>
      <c r="K86" s="6">
        <v>1987397</v>
      </c>
      <c r="L86" s="6">
        <v>1865422</v>
      </c>
      <c r="M86" s="6">
        <v>1736332</v>
      </c>
      <c r="N86" s="5">
        <f t="shared" si="38"/>
        <v>36.224356902335764</v>
      </c>
      <c r="O86" s="6">
        <f t="shared" si="39"/>
        <v>19263937</v>
      </c>
      <c r="P86" s="5">
        <f t="shared" si="40"/>
        <v>17.963519490834855</v>
      </c>
      <c r="Q86" s="12"/>
      <c r="R86" s="15"/>
    </row>
    <row r="87" spans="1:18" x14ac:dyDescent="0.25">
      <c r="A87" s="2" t="s">
        <v>28</v>
      </c>
      <c r="B87" s="3">
        <v>113202.182</v>
      </c>
      <c r="C87" s="3">
        <v>104359.62</v>
      </c>
      <c r="D87" s="3">
        <v>130904.51900000001</v>
      </c>
      <c r="E87" s="3">
        <v>182192.9500000001</v>
      </c>
      <c r="F87" s="3">
        <v>191868.61100000003</v>
      </c>
      <c r="G87" s="3">
        <v>190446.03500000003</v>
      </c>
      <c r="H87" s="3">
        <v>205339.82800000001</v>
      </c>
      <c r="I87" s="3">
        <v>207998.10500000004</v>
      </c>
      <c r="J87" s="3">
        <v>197276.28999999998</v>
      </c>
      <c r="K87" s="3">
        <v>198331.47499999998</v>
      </c>
      <c r="L87" s="3">
        <v>139974.14200000002</v>
      </c>
      <c r="M87" s="3">
        <v>149508.07499999995</v>
      </c>
      <c r="N87" s="5">
        <f t="shared" si="38"/>
        <v>25.760684875045172</v>
      </c>
      <c r="O87" s="3">
        <f t="shared" ref="O87" si="41">SUM(B87:M87)</f>
        <v>2011401.8320000002</v>
      </c>
      <c r="P87" s="5">
        <f t="shared" si="40"/>
        <v>28.574064128224276</v>
      </c>
      <c r="Q87" s="12"/>
      <c r="R87" s="15"/>
    </row>
    <row r="88" spans="1:18" x14ac:dyDescent="0.25">
      <c r="A88" s="26" t="s">
        <v>23</v>
      </c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12"/>
      <c r="R88" s="15"/>
    </row>
    <row r="89" spans="1:18" x14ac:dyDescent="0.25">
      <c r="A89" s="2" t="s">
        <v>6</v>
      </c>
      <c r="B89" s="3">
        <v>27456</v>
      </c>
      <c r="C89" s="3">
        <v>28555</v>
      </c>
      <c r="D89" s="3">
        <v>35069</v>
      </c>
      <c r="E89" s="3">
        <v>41648</v>
      </c>
      <c r="F89" s="3">
        <v>42511</v>
      </c>
      <c r="G89" s="3">
        <v>70880</v>
      </c>
      <c r="H89" s="3">
        <v>96872</v>
      </c>
      <c r="I89" s="3">
        <v>103204</v>
      </c>
      <c r="J89" s="3">
        <v>69267</v>
      </c>
      <c r="K89" s="3">
        <v>41110</v>
      </c>
      <c r="L89" s="3">
        <v>31557</v>
      </c>
      <c r="M89" s="3">
        <v>33883</v>
      </c>
      <c r="N89" s="5">
        <f>(M89/M122-1)*100</f>
        <v>23.950102429031304</v>
      </c>
      <c r="O89" s="3">
        <f>SUM(B89:M89)</f>
        <v>622012</v>
      </c>
      <c r="P89" s="5">
        <f>(O89/SUM(B122:M122)-1)*100</f>
        <v>15.240973118986778</v>
      </c>
      <c r="Q89" s="12"/>
      <c r="R89" s="15"/>
    </row>
    <row r="90" spans="1:18" x14ac:dyDescent="0.25">
      <c r="A90" s="2" t="s">
        <v>7</v>
      </c>
      <c r="B90" s="3">
        <v>27456</v>
      </c>
      <c r="C90" s="3">
        <v>28555</v>
      </c>
      <c r="D90" s="22">
        <v>35069</v>
      </c>
      <c r="E90" s="3">
        <v>41648</v>
      </c>
      <c r="F90" s="3">
        <v>42511</v>
      </c>
      <c r="G90" s="3">
        <v>70880</v>
      </c>
      <c r="H90" s="3">
        <v>96872</v>
      </c>
      <c r="I90" s="3">
        <v>103204</v>
      </c>
      <c r="J90" s="3">
        <v>69267</v>
      </c>
      <c r="K90" s="3">
        <v>41110</v>
      </c>
      <c r="L90" s="3">
        <v>31557</v>
      </c>
      <c r="M90" s="3">
        <v>33883</v>
      </c>
      <c r="N90" s="5">
        <f t="shared" ref="N90:N94" si="42">(M90/M123-1)*100</f>
        <v>24.095370641664225</v>
      </c>
      <c r="O90" s="3">
        <f t="shared" ref="O90:O94" si="43">SUM(B90:M90)</f>
        <v>622012</v>
      </c>
      <c r="P90" s="5">
        <f t="shared" ref="P90:P94" si="44">(O90/SUM(B123:M123)-1)*100</f>
        <v>15.356383146423735</v>
      </c>
      <c r="Q90" s="12"/>
      <c r="R90" s="15"/>
    </row>
    <row r="91" spans="1:18" x14ac:dyDescent="0.25">
      <c r="A91" s="2" t="s">
        <v>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5"/>
      <c r="O91" s="3"/>
      <c r="P91" s="5"/>
      <c r="Q91" s="12"/>
      <c r="R91" s="15"/>
    </row>
    <row r="92" spans="1:18" x14ac:dyDescent="0.25">
      <c r="A92" s="2" t="s">
        <v>9</v>
      </c>
      <c r="B92" s="3">
        <v>220</v>
      </c>
      <c r="C92" s="3">
        <v>218</v>
      </c>
      <c r="D92" s="3">
        <v>281</v>
      </c>
      <c r="E92" s="3">
        <v>327</v>
      </c>
      <c r="F92" s="3">
        <v>344</v>
      </c>
      <c r="G92" s="3">
        <v>546</v>
      </c>
      <c r="H92" s="3">
        <v>633</v>
      </c>
      <c r="I92" s="3">
        <v>664</v>
      </c>
      <c r="J92" s="3">
        <v>518</v>
      </c>
      <c r="K92" s="3">
        <v>322</v>
      </c>
      <c r="L92" s="3">
        <v>276</v>
      </c>
      <c r="M92" s="3">
        <v>299</v>
      </c>
      <c r="N92" s="5">
        <f t="shared" si="42"/>
        <v>31.718061674008812</v>
      </c>
      <c r="O92" s="3">
        <f t="shared" si="43"/>
        <v>4648</v>
      </c>
      <c r="P92" s="5">
        <f t="shared" si="44"/>
        <v>5.6844020009094942</v>
      </c>
      <c r="Q92" s="12"/>
      <c r="R92" s="15"/>
    </row>
    <row r="93" spans="1:18" x14ac:dyDescent="0.25">
      <c r="A93" s="2" t="s">
        <v>10</v>
      </c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5"/>
      <c r="O93" s="3"/>
      <c r="P93" s="5"/>
      <c r="Q93" s="12"/>
      <c r="R93" s="15"/>
    </row>
    <row r="94" spans="1:18" x14ac:dyDescent="0.25">
      <c r="A94" s="2" t="s">
        <v>28</v>
      </c>
      <c r="B94" s="3">
        <v>6949</v>
      </c>
      <c r="C94" s="3">
        <v>6929</v>
      </c>
      <c r="D94" s="3">
        <v>8948</v>
      </c>
      <c r="E94" s="3">
        <v>10025</v>
      </c>
      <c r="F94" s="3">
        <v>10587</v>
      </c>
      <c r="G94" s="3">
        <v>18474</v>
      </c>
      <c r="H94" s="3">
        <v>21872</v>
      </c>
      <c r="I94" s="3">
        <v>23185</v>
      </c>
      <c r="J94" s="3">
        <v>17550</v>
      </c>
      <c r="K94" s="3">
        <v>9706</v>
      </c>
      <c r="L94" s="3">
        <v>8293</v>
      </c>
      <c r="M94" s="3">
        <v>9248</v>
      </c>
      <c r="N94" s="5">
        <f t="shared" si="42"/>
        <v>28.90995260663507</v>
      </c>
      <c r="O94" s="3">
        <f t="shared" si="43"/>
        <v>151766</v>
      </c>
      <c r="P94" s="5">
        <f t="shared" si="44"/>
        <v>4.6690943198433033</v>
      </c>
      <c r="Q94" s="12"/>
      <c r="R94" s="15"/>
    </row>
    <row r="95" spans="1:18" x14ac:dyDescent="0.25">
      <c r="A95" s="26" t="s">
        <v>11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12"/>
      <c r="R95" s="15"/>
    </row>
    <row r="96" spans="1:18" x14ac:dyDescent="0.25">
      <c r="A96" s="2" t="s">
        <v>6</v>
      </c>
      <c r="B96" s="3">
        <v>2076357</v>
      </c>
      <c r="C96" s="3">
        <v>2012727</v>
      </c>
      <c r="D96" s="3">
        <v>2572722</v>
      </c>
      <c r="E96" s="3">
        <v>3215265</v>
      </c>
      <c r="F96" s="3">
        <v>3469535</v>
      </c>
      <c r="G96" s="3">
        <v>3661587</v>
      </c>
      <c r="H96" s="3">
        <v>4090161</v>
      </c>
      <c r="I96" s="3">
        <v>4085562</v>
      </c>
      <c r="J96" s="3">
        <v>3801023</v>
      </c>
      <c r="K96" s="3">
        <v>3551804</v>
      </c>
      <c r="L96" s="3">
        <v>2669887</v>
      </c>
      <c r="M96" s="3">
        <v>2751610</v>
      </c>
      <c r="N96" s="5">
        <f>(M96/M129-1)*100</f>
        <v>16.044840481097665</v>
      </c>
      <c r="O96" s="3">
        <f>SUM(B96:M96)</f>
        <v>37958240</v>
      </c>
      <c r="P96" s="5">
        <f>(O96/SUM(B129:M129)-1)*100</f>
        <v>26.220494217380196</v>
      </c>
      <c r="Q96" s="12"/>
      <c r="R96" s="15"/>
    </row>
    <row r="97" spans="1:18" x14ac:dyDescent="0.25">
      <c r="A97" s="2" t="s">
        <v>7</v>
      </c>
      <c r="B97" s="3">
        <v>1731768</v>
      </c>
      <c r="C97" s="3">
        <v>1701285</v>
      </c>
      <c r="D97" s="3">
        <v>2091500</v>
      </c>
      <c r="E97" s="3">
        <v>2640504</v>
      </c>
      <c r="F97" s="3">
        <v>2819049</v>
      </c>
      <c r="G97" s="3">
        <v>2977891</v>
      </c>
      <c r="H97" s="3">
        <v>3336296</v>
      </c>
      <c r="I97" s="3">
        <v>3322242</v>
      </c>
      <c r="J97" s="3">
        <v>3090495</v>
      </c>
      <c r="K97" s="3">
        <v>2896998</v>
      </c>
      <c r="L97" s="3">
        <v>2251641</v>
      </c>
      <c r="M97" s="3">
        <v>2367295</v>
      </c>
      <c r="N97" s="5">
        <f t="shared" ref="N97:N101" si="45">(M97/M130-1)*100</f>
        <v>18.864038393270931</v>
      </c>
      <c r="O97" s="3">
        <f t="shared" ref="O97:O100" si="46">SUM(B97:M97)</f>
        <v>31226964</v>
      </c>
      <c r="P97" s="5">
        <f t="shared" ref="P97:P101" si="47">(O97/SUM(B130:M130)-1)*100</f>
        <v>29.096297589819329</v>
      </c>
      <c r="Q97" s="12"/>
      <c r="R97" s="15"/>
    </row>
    <row r="98" spans="1:18" x14ac:dyDescent="0.25">
      <c r="A98" s="2" t="s">
        <v>8</v>
      </c>
      <c r="B98" s="3">
        <v>338572</v>
      </c>
      <c r="C98" s="3">
        <v>306868</v>
      </c>
      <c r="D98" s="3">
        <v>474852</v>
      </c>
      <c r="E98" s="3">
        <v>568510</v>
      </c>
      <c r="F98" s="3">
        <v>644594</v>
      </c>
      <c r="G98" s="3">
        <v>676018</v>
      </c>
      <c r="H98" s="3">
        <v>745166</v>
      </c>
      <c r="I98" s="3">
        <v>755146</v>
      </c>
      <c r="J98" s="3">
        <v>705396</v>
      </c>
      <c r="K98" s="3">
        <v>647110</v>
      </c>
      <c r="L98" s="3">
        <v>411506</v>
      </c>
      <c r="M98" s="3">
        <v>376530</v>
      </c>
      <c r="N98" s="5">
        <f t="shared" si="45"/>
        <v>1.2651078730373966</v>
      </c>
      <c r="O98" s="3">
        <f t="shared" si="46"/>
        <v>6650268</v>
      </c>
      <c r="P98" s="5">
        <f t="shared" si="47"/>
        <v>14.543945726615126</v>
      </c>
      <c r="Q98" s="12"/>
      <c r="R98" s="15"/>
    </row>
    <row r="99" spans="1:18" x14ac:dyDescent="0.25">
      <c r="A99" s="2" t="s">
        <v>9</v>
      </c>
      <c r="B99" s="3">
        <v>17493</v>
      </c>
      <c r="C99" s="3">
        <v>15783</v>
      </c>
      <c r="D99" s="3">
        <v>19739</v>
      </c>
      <c r="E99" s="3">
        <v>23673</v>
      </c>
      <c r="F99" s="3">
        <v>25709</v>
      </c>
      <c r="G99" s="3">
        <v>26170</v>
      </c>
      <c r="H99" s="3">
        <v>27716</v>
      </c>
      <c r="I99" s="3">
        <v>27681</v>
      </c>
      <c r="J99" s="3">
        <v>26293</v>
      </c>
      <c r="K99" s="3">
        <v>25904</v>
      </c>
      <c r="L99" s="3">
        <v>20384</v>
      </c>
      <c r="M99" s="3">
        <v>20551</v>
      </c>
      <c r="N99" s="5">
        <f t="shared" si="45"/>
        <v>12.147339699863569</v>
      </c>
      <c r="O99" s="3">
        <f t="shared" si="46"/>
        <v>277096</v>
      </c>
      <c r="P99" s="5">
        <f t="shared" si="47"/>
        <v>18.841163982587439</v>
      </c>
      <c r="Q99" s="12"/>
      <c r="R99" s="15"/>
    </row>
    <row r="100" spans="1:18" x14ac:dyDescent="0.25">
      <c r="A100" s="2" t="s">
        <v>10</v>
      </c>
      <c r="B100" s="6">
        <v>19478017.460000001</v>
      </c>
      <c r="C100" s="6">
        <v>19065275.07</v>
      </c>
      <c r="D100" s="6">
        <v>24941802.870000001</v>
      </c>
      <c r="E100" s="6">
        <v>21961727.579999998</v>
      </c>
      <c r="F100" s="6">
        <v>21973189.18</v>
      </c>
      <c r="G100" s="6">
        <v>22048118.09</v>
      </c>
      <c r="H100" s="6">
        <v>21954445.129999999</v>
      </c>
      <c r="I100" s="6">
        <v>21252732.789999999</v>
      </c>
      <c r="J100" s="6">
        <v>21808779.98</v>
      </c>
      <c r="K100" s="6">
        <v>23691857.75</v>
      </c>
      <c r="L100" s="6">
        <v>23834204.710000001</v>
      </c>
      <c r="M100" s="6">
        <v>22263777.300000001</v>
      </c>
      <c r="N100" s="5">
        <f t="shared" si="45"/>
        <v>4.3149518688368582</v>
      </c>
      <c r="O100" s="6">
        <f t="shared" si="46"/>
        <v>264273927.91</v>
      </c>
      <c r="P100" s="5">
        <f t="shared" si="47"/>
        <v>-1.0091849005845921</v>
      </c>
      <c r="Q100" s="12"/>
      <c r="R100" s="15"/>
    </row>
    <row r="101" spans="1:18" x14ac:dyDescent="0.25">
      <c r="A101" s="2" t="s">
        <v>28</v>
      </c>
      <c r="B101" s="3">
        <v>726932.18200000003</v>
      </c>
      <c r="C101" s="3">
        <v>653478.62</v>
      </c>
      <c r="D101" s="3">
        <v>813913.51899999997</v>
      </c>
      <c r="E101" s="3">
        <v>968920.95000000007</v>
      </c>
      <c r="F101" s="3">
        <v>1053739.611</v>
      </c>
      <c r="G101" s="3">
        <v>1075261.0350000001</v>
      </c>
      <c r="H101" s="3">
        <v>1138069.828</v>
      </c>
      <c r="I101" s="3">
        <v>1137485.105</v>
      </c>
      <c r="J101" s="3">
        <v>1082877.29</v>
      </c>
      <c r="K101" s="3">
        <v>1067262.4750000001</v>
      </c>
      <c r="L101" s="3">
        <v>857312.14199999999</v>
      </c>
      <c r="M101" s="3">
        <v>870874.07499999995</v>
      </c>
      <c r="N101" s="5">
        <f t="shared" si="45"/>
        <v>14.530675250037795</v>
      </c>
      <c r="O101" s="3">
        <f t="shared" ref="O101" si="48">SUM(B101:M101)</f>
        <v>11446126.831999999</v>
      </c>
      <c r="P101" s="5">
        <f t="shared" si="47"/>
        <v>19.657983691947265</v>
      </c>
      <c r="Q101" s="12"/>
      <c r="R101" s="15"/>
    </row>
    <row r="102" spans="1:18" x14ac:dyDescent="0.25">
      <c r="A102" s="1"/>
    </row>
    <row r="103" spans="1:18" x14ac:dyDescent="0.25">
      <c r="A103" s="1"/>
    </row>
    <row r="104" spans="1:18" x14ac:dyDescent="0.25">
      <c r="B104" s="25">
        <v>2022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</row>
    <row r="105" spans="1:18" x14ac:dyDescent="0.25">
      <c r="A105" s="1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 t="s">
        <v>20</v>
      </c>
      <c r="O105" s="18"/>
      <c r="P105" s="18" t="s">
        <v>20</v>
      </c>
    </row>
    <row r="106" spans="1:18" x14ac:dyDescent="0.25">
      <c r="A106" s="1"/>
      <c r="B106" s="17" t="s">
        <v>12</v>
      </c>
      <c r="C106" s="17" t="s">
        <v>13</v>
      </c>
      <c r="D106" s="17" t="s">
        <v>0</v>
      </c>
      <c r="E106" s="17" t="s">
        <v>14</v>
      </c>
      <c r="F106" s="17" t="s">
        <v>1</v>
      </c>
      <c r="G106" s="17" t="s">
        <v>2</v>
      </c>
      <c r="H106" s="17" t="s">
        <v>3</v>
      </c>
      <c r="I106" s="17" t="s">
        <v>15</v>
      </c>
      <c r="J106" s="17" t="s">
        <v>16</v>
      </c>
      <c r="K106" s="17" t="s">
        <v>17</v>
      </c>
      <c r="L106" s="17" t="s">
        <v>18</v>
      </c>
      <c r="M106" s="17" t="s">
        <v>19</v>
      </c>
      <c r="N106" s="17" t="s">
        <v>21</v>
      </c>
      <c r="O106" s="17" t="s">
        <v>4</v>
      </c>
      <c r="P106" s="17" t="s">
        <v>4</v>
      </c>
    </row>
    <row r="107" spans="1:18" x14ac:dyDescent="0.25">
      <c r="A107" s="26" t="s">
        <v>5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</row>
    <row r="108" spans="1:18" x14ac:dyDescent="0.25">
      <c r="A108" s="2" t="s">
        <v>6</v>
      </c>
      <c r="B108" s="3">
        <v>819674</v>
      </c>
      <c r="C108" s="3">
        <v>874057</v>
      </c>
      <c r="D108" s="3">
        <v>1239741</v>
      </c>
      <c r="E108" s="3">
        <v>1790275</v>
      </c>
      <c r="F108" s="3">
        <v>2113282</v>
      </c>
      <c r="G108" s="3">
        <v>2400515</v>
      </c>
      <c r="H108" s="3">
        <v>2773629</v>
      </c>
      <c r="I108" s="3">
        <v>2768009</v>
      </c>
      <c r="J108" s="3">
        <v>2650592</v>
      </c>
      <c r="K108" s="3">
        <v>2445853</v>
      </c>
      <c r="L108" s="3">
        <v>1884149</v>
      </c>
      <c r="M108" s="3">
        <v>1922357</v>
      </c>
      <c r="N108" s="5">
        <f>(M108/M141-1)*100</f>
        <v>108.58863153508781</v>
      </c>
      <c r="O108" s="3">
        <f>SUM(B108:M108)</f>
        <v>23682133</v>
      </c>
      <c r="P108" s="5">
        <f>(O108/SUM(B141:M141)-1)*100</f>
        <v>127.59195285042378</v>
      </c>
    </row>
    <row r="109" spans="1:18" x14ac:dyDescent="0.25">
      <c r="A109" s="2" t="s">
        <v>7</v>
      </c>
      <c r="B109" s="3">
        <v>635378</v>
      </c>
      <c r="C109" s="3">
        <v>725183</v>
      </c>
      <c r="D109" s="3">
        <v>989366</v>
      </c>
      <c r="E109" s="3">
        <v>1370974</v>
      </c>
      <c r="F109" s="3">
        <v>1605253</v>
      </c>
      <c r="G109" s="3">
        <v>1775809</v>
      </c>
      <c r="H109" s="3">
        <v>2020645</v>
      </c>
      <c r="I109" s="3">
        <v>1994837</v>
      </c>
      <c r="J109" s="3">
        <v>1914885</v>
      </c>
      <c r="K109" s="3">
        <v>1781842</v>
      </c>
      <c r="L109" s="3">
        <v>1450618</v>
      </c>
      <c r="M109" s="3">
        <v>1545137</v>
      </c>
      <c r="N109" s="5">
        <f>(M109/M142-1)*100</f>
        <v>117.14110250118748</v>
      </c>
      <c r="O109" s="3">
        <f t="shared" ref="O109:O113" si="49">SUM(B109:M109)</f>
        <v>17809927</v>
      </c>
      <c r="P109" s="5">
        <f>(O109/SUM(B142:M142)-1)*100</f>
        <v>126.88446730595437</v>
      </c>
    </row>
    <row r="110" spans="1:18" x14ac:dyDescent="0.25">
      <c r="A110" s="2" t="s">
        <v>8</v>
      </c>
      <c r="B110" s="3">
        <v>180106</v>
      </c>
      <c r="C110" s="3">
        <v>145546</v>
      </c>
      <c r="D110" s="3">
        <v>245066</v>
      </c>
      <c r="E110" s="3">
        <v>408864</v>
      </c>
      <c r="F110" s="3">
        <v>501488</v>
      </c>
      <c r="G110" s="3">
        <v>617472</v>
      </c>
      <c r="H110" s="3">
        <v>745074</v>
      </c>
      <c r="I110" s="3">
        <v>767890</v>
      </c>
      <c r="J110" s="3">
        <v>727764</v>
      </c>
      <c r="K110" s="3">
        <v>657888</v>
      </c>
      <c r="L110" s="3">
        <v>427908</v>
      </c>
      <c r="M110" s="3">
        <v>369522</v>
      </c>
      <c r="N110" s="5">
        <f>(M110/M143-1)*100</f>
        <v>79.560915876224541</v>
      </c>
      <c r="O110" s="3">
        <f t="shared" si="49"/>
        <v>5794588</v>
      </c>
      <c r="P110" s="5">
        <f>(O110/SUM(B143:M143)-1)*100</f>
        <v>130.34762504452249</v>
      </c>
    </row>
    <row r="111" spans="1:18" x14ac:dyDescent="0.25">
      <c r="A111" s="2" t="s">
        <v>9</v>
      </c>
      <c r="B111" s="3">
        <v>9801</v>
      </c>
      <c r="C111" s="3">
        <v>8735</v>
      </c>
      <c r="D111" s="3">
        <v>11793</v>
      </c>
      <c r="E111" s="3">
        <v>15174</v>
      </c>
      <c r="F111" s="3">
        <v>17374</v>
      </c>
      <c r="G111" s="3">
        <v>18140</v>
      </c>
      <c r="H111" s="3">
        <v>19319</v>
      </c>
      <c r="I111" s="3">
        <v>19846</v>
      </c>
      <c r="J111" s="3">
        <v>19495</v>
      </c>
      <c r="K111" s="3">
        <v>18608</v>
      </c>
      <c r="L111" s="3">
        <v>15025</v>
      </c>
      <c r="M111" s="3">
        <v>15102</v>
      </c>
      <c r="N111" s="5">
        <f>(M111/M144-1)*100</f>
        <v>29.642029358743251</v>
      </c>
      <c r="O111" s="3">
        <f t="shared" si="49"/>
        <v>188412</v>
      </c>
      <c r="P111" s="5">
        <f>(O111/SUM(B144:M144)-1)*100</f>
        <v>68.877894000914239</v>
      </c>
    </row>
    <row r="112" spans="1:18" x14ac:dyDescent="0.25">
      <c r="A112" s="2" t="s">
        <v>10</v>
      </c>
      <c r="B112" s="6">
        <v>20769860</v>
      </c>
      <c r="C112" s="6">
        <v>18258965</v>
      </c>
      <c r="D112" s="6">
        <v>22000845</v>
      </c>
      <c r="E112" s="6">
        <v>21933577</v>
      </c>
      <c r="F112" s="6">
        <v>20955541</v>
      </c>
      <c r="G112" s="6">
        <v>20048489.670000002</v>
      </c>
      <c r="H112" s="6">
        <v>21380529.620000001</v>
      </c>
      <c r="I112" s="6">
        <v>19649731.850000001</v>
      </c>
      <c r="J112" s="6">
        <v>21305744.829999998</v>
      </c>
      <c r="K112" s="6">
        <v>22813449.829999998</v>
      </c>
      <c r="L112" s="6">
        <v>21452130.699999999</v>
      </c>
      <c r="M112" s="6">
        <v>20068231.859999999</v>
      </c>
      <c r="N112" s="5">
        <f>(M112/M145-1)*100</f>
        <v>-16.197645106119264</v>
      </c>
      <c r="O112" s="6">
        <f t="shared" si="49"/>
        <v>250637096.35999995</v>
      </c>
      <c r="P112" s="5">
        <f>(O112/SUM(B145:M145)-1)*100</f>
        <v>-4.0804676527732342</v>
      </c>
    </row>
    <row r="113" spans="1:16" x14ac:dyDescent="0.25">
      <c r="A113" s="2" t="s">
        <v>28</v>
      </c>
      <c r="B113" s="3">
        <f>[2]Jänner!$C$15</f>
        <v>432540</v>
      </c>
      <c r="C113" s="3">
        <v>372198</v>
      </c>
      <c r="D113" s="3">
        <v>503999</v>
      </c>
      <c r="E113" s="3">
        <v>640276</v>
      </c>
      <c r="F113" s="3">
        <v>711434</v>
      </c>
      <c r="G113" s="3">
        <v>738644</v>
      </c>
      <c r="H113" s="3">
        <v>809140</v>
      </c>
      <c r="I113" s="3">
        <v>819422</v>
      </c>
      <c r="J113" s="3">
        <v>796614</v>
      </c>
      <c r="K113" s="3">
        <v>772550</v>
      </c>
      <c r="L113" s="3">
        <v>625170</v>
      </c>
      <c r="M113" s="3">
        <v>634328</v>
      </c>
      <c r="N113" s="5"/>
      <c r="O113" s="3">
        <f t="shared" si="49"/>
        <v>7856315</v>
      </c>
      <c r="P113" s="5"/>
    </row>
    <row r="114" spans="1:16" x14ac:dyDescent="0.25">
      <c r="A114" s="26" t="s">
        <v>22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</row>
    <row r="115" spans="1:16" x14ac:dyDescent="0.25">
      <c r="A115" s="2" t="s">
        <v>6</v>
      </c>
      <c r="B115" s="3">
        <v>159357</v>
      </c>
      <c r="C115" s="3">
        <v>196895</v>
      </c>
      <c r="D115" s="3">
        <v>316713</v>
      </c>
      <c r="E115" s="3">
        <v>513979</v>
      </c>
      <c r="F115" s="3">
        <v>554818</v>
      </c>
      <c r="G115" s="3">
        <v>603532</v>
      </c>
      <c r="H115" s="3">
        <v>689145</v>
      </c>
      <c r="I115" s="3">
        <v>712122</v>
      </c>
      <c r="J115" s="3">
        <v>658653</v>
      </c>
      <c r="K115" s="3">
        <v>590278</v>
      </c>
      <c r="L115" s="3">
        <v>434119</v>
      </c>
      <c r="M115" s="3">
        <v>421468</v>
      </c>
      <c r="N115" s="5">
        <f>(M115/M147-1)*100</f>
        <v>65.583515037224743</v>
      </c>
      <c r="O115" s="3">
        <f>SUM(B115:M115)</f>
        <v>5851079</v>
      </c>
      <c r="P115" s="5">
        <f>(O115/SUM(B147:M147)-1)*100</f>
        <v>130.32706316292928</v>
      </c>
    </row>
    <row r="116" spans="1:16" x14ac:dyDescent="0.25">
      <c r="A116" s="2" t="s">
        <v>7</v>
      </c>
      <c r="B116" s="3">
        <v>158960</v>
      </c>
      <c r="C116" s="3">
        <v>196786</v>
      </c>
      <c r="D116" s="3">
        <v>316300</v>
      </c>
      <c r="E116" s="3">
        <v>512819</v>
      </c>
      <c r="F116" s="3">
        <v>554035</v>
      </c>
      <c r="G116" s="3">
        <v>602765</v>
      </c>
      <c r="H116" s="3">
        <v>688125</v>
      </c>
      <c r="I116" s="3">
        <v>711386</v>
      </c>
      <c r="J116" s="3">
        <v>657280</v>
      </c>
      <c r="K116" s="3">
        <v>589187</v>
      </c>
      <c r="L116" s="3">
        <v>432955</v>
      </c>
      <c r="M116" s="3">
        <v>419158</v>
      </c>
      <c r="N116" s="5">
        <f>(M116/M148-1)*100</f>
        <v>65.106688042352218</v>
      </c>
      <c r="O116" s="3">
        <f t="shared" ref="O116:O120" si="50">SUM(B116:M116)</f>
        <v>5839756</v>
      </c>
      <c r="P116" s="5">
        <f>(O116/SUM(B148:M148)-1)*100</f>
        <v>130.27265579345254</v>
      </c>
    </row>
    <row r="117" spans="1:16" x14ac:dyDescent="0.25">
      <c r="A117" s="2" t="s">
        <v>8</v>
      </c>
      <c r="B117" s="3">
        <v>396</v>
      </c>
      <c r="C117" s="3">
        <v>106</v>
      </c>
      <c r="D117" s="3">
        <v>410</v>
      </c>
      <c r="E117" s="3">
        <v>1160</v>
      </c>
      <c r="F117" s="3">
        <v>776</v>
      </c>
      <c r="G117" s="3">
        <v>766</v>
      </c>
      <c r="H117" s="3">
        <v>1018</v>
      </c>
      <c r="I117" s="3">
        <v>734</v>
      </c>
      <c r="J117" s="3">
        <v>1370</v>
      </c>
      <c r="K117" s="3">
        <v>1076</v>
      </c>
      <c r="L117" s="3">
        <v>1162</v>
      </c>
      <c r="M117" s="3">
        <v>2304</v>
      </c>
      <c r="N117" s="5">
        <f>(M117/M149-1)*100</f>
        <v>246.98795180722891</v>
      </c>
      <c r="O117" s="3">
        <f t="shared" si="50"/>
        <v>11278</v>
      </c>
      <c r="P117" s="5">
        <f>(O117/SUM(B149:M149)-1)*100</f>
        <v>166.87174633222907</v>
      </c>
    </row>
    <row r="118" spans="1:16" x14ac:dyDescent="0.25">
      <c r="A118" s="2" t="s">
        <v>9</v>
      </c>
      <c r="B118" s="3">
        <v>1704</v>
      </c>
      <c r="C118" s="3">
        <v>1623</v>
      </c>
      <c r="D118" s="3">
        <v>2663</v>
      </c>
      <c r="E118" s="3">
        <v>3757</v>
      </c>
      <c r="F118" s="3">
        <v>3884</v>
      </c>
      <c r="G118" s="3">
        <v>3998</v>
      </c>
      <c r="H118" s="3">
        <v>4398</v>
      </c>
      <c r="I118" s="3">
        <v>4423</v>
      </c>
      <c r="J118" s="3">
        <v>4118</v>
      </c>
      <c r="K118" s="3">
        <v>3874</v>
      </c>
      <c r="L118" s="3">
        <v>2917</v>
      </c>
      <c r="M118" s="3">
        <v>2996</v>
      </c>
      <c r="N118" s="5">
        <f>(M118/M150-1)*100</f>
        <v>9.8643197653098582</v>
      </c>
      <c r="O118" s="3">
        <f t="shared" si="50"/>
        <v>40355</v>
      </c>
      <c r="P118" s="5">
        <f>(O118/SUM(B150:M150)-1)*100</f>
        <v>64.606787404144228</v>
      </c>
    </row>
    <row r="119" spans="1:16" x14ac:dyDescent="0.25">
      <c r="A119" s="2" t="s">
        <v>10</v>
      </c>
      <c r="B119" s="6">
        <v>1188119</v>
      </c>
      <c r="C119" s="6">
        <v>1066925</v>
      </c>
      <c r="D119" s="6">
        <v>1207172</v>
      </c>
      <c r="E119" s="6">
        <v>1248415</v>
      </c>
      <c r="F119" s="6">
        <v>1266602</v>
      </c>
      <c r="G119" s="6">
        <v>1374374</v>
      </c>
      <c r="H119" s="6">
        <v>1549954</v>
      </c>
      <c r="I119" s="6">
        <v>1463917</v>
      </c>
      <c r="J119" s="6">
        <v>1630374</v>
      </c>
      <c r="K119" s="6">
        <v>1653763</v>
      </c>
      <c r="L119" s="6">
        <v>1406192</v>
      </c>
      <c r="M119" s="6">
        <v>1274612</v>
      </c>
      <c r="N119" s="5">
        <f>(M119/M151-1)*100</f>
        <v>1.0879582264647247</v>
      </c>
      <c r="O119" s="6">
        <f t="shared" si="50"/>
        <v>16330419</v>
      </c>
      <c r="P119" s="5">
        <f>(O119/SUM(B151:M151)-1)*100</f>
        <v>9.8436560627097602</v>
      </c>
    </row>
    <row r="120" spans="1:16" x14ac:dyDescent="0.25">
      <c r="A120" s="2" t="s">
        <v>28</v>
      </c>
      <c r="B120" s="3">
        <v>65918.579000000042</v>
      </c>
      <c r="C120" s="3">
        <v>62543</v>
      </c>
      <c r="D120" s="3">
        <v>102121</v>
      </c>
      <c r="E120" s="3">
        <v>144084</v>
      </c>
      <c r="F120" s="3">
        <v>149045</v>
      </c>
      <c r="G120" s="3">
        <v>153549</v>
      </c>
      <c r="H120" s="3">
        <v>170123</v>
      </c>
      <c r="I120" s="3">
        <v>171234</v>
      </c>
      <c r="J120" s="3">
        <v>160160</v>
      </c>
      <c r="K120" s="3">
        <v>151728</v>
      </c>
      <c r="L120" s="3">
        <v>115003</v>
      </c>
      <c r="M120" s="3">
        <v>118883</v>
      </c>
      <c r="N120" s="5"/>
      <c r="O120" s="3">
        <f t="shared" si="50"/>
        <v>1564391.5789999999</v>
      </c>
      <c r="P120" s="5"/>
    </row>
    <row r="121" spans="1:16" x14ac:dyDescent="0.25">
      <c r="A121" s="26" t="s">
        <v>23</v>
      </c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</row>
    <row r="122" spans="1:16" x14ac:dyDescent="0.25">
      <c r="A122" s="2" t="s">
        <v>6</v>
      </c>
      <c r="B122" s="3">
        <v>12551</v>
      </c>
      <c r="C122" s="3">
        <v>15872</v>
      </c>
      <c r="D122" s="3">
        <v>25569</v>
      </c>
      <c r="E122" s="3">
        <v>34049</v>
      </c>
      <c r="F122" s="3">
        <v>38808</v>
      </c>
      <c r="G122" s="3">
        <v>63163</v>
      </c>
      <c r="H122" s="3">
        <v>95802</v>
      </c>
      <c r="I122" s="3">
        <v>98534</v>
      </c>
      <c r="J122" s="3">
        <v>61968</v>
      </c>
      <c r="K122" s="3">
        <v>37543</v>
      </c>
      <c r="L122" s="3">
        <v>28554</v>
      </c>
      <c r="M122" s="3">
        <v>27336</v>
      </c>
      <c r="N122" s="5">
        <f>(M122/M153-1)*100</f>
        <v>63.502601830252999</v>
      </c>
      <c r="O122" s="3">
        <f>SUM(B122:M122)</f>
        <v>539749</v>
      </c>
      <c r="P122" s="5">
        <f>(O122/SUM(B153:M153)-1)*100</f>
        <v>224.14437137795395</v>
      </c>
    </row>
    <row r="123" spans="1:16" x14ac:dyDescent="0.25">
      <c r="A123" s="2" t="s">
        <v>7</v>
      </c>
      <c r="B123" s="3">
        <v>12551</v>
      </c>
      <c r="C123" s="3">
        <v>15809</v>
      </c>
      <c r="D123" s="3">
        <v>25569</v>
      </c>
      <c r="E123" s="3">
        <v>34049</v>
      </c>
      <c r="F123" s="3">
        <v>38808</v>
      </c>
      <c r="G123" s="3">
        <v>63163</v>
      </c>
      <c r="H123" s="3">
        <v>95614</v>
      </c>
      <c r="I123" s="3">
        <v>98534</v>
      </c>
      <c r="J123" s="3">
        <v>61968</v>
      </c>
      <c r="K123" s="3">
        <v>37321</v>
      </c>
      <c r="L123" s="3">
        <v>28519</v>
      </c>
      <c r="M123" s="3">
        <v>27304</v>
      </c>
      <c r="N123" s="5">
        <f>(M123/M154-1)*100</f>
        <v>63.311202823135361</v>
      </c>
      <c r="O123" s="3">
        <f t="shared" ref="O123" si="51">SUM(B123:M123)</f>
        <v>539209</v>
      </c>
      <c r="P123" s="5">
        <f>(O123/SUM(B154:M154)-1)*100</f>
        <v>223.82007626940515</v>
      </c>
    </row>
    <row r="124" spans="1:16" x14ac:dyDescent="0.25">
      <c r="A124" s="2" t="s">
        <v>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5"/>
      <c r="O124" s="3"/>
      <c r="P124" s="5"/>
    </row>
    <row r="125" spans="1:16" x14ac:dyDescent="0.25">
      <c r="A125" s="2" t="s">
        <v>9</v>
      </c>
      <c r="B125" s="3">
        <v>124</v>
      </c>
      <c r="C125" s="3">
        <v>134</v>
      </c>
      <c r="D125" s="3">
        <v>242</v>
      </c>
      <c r="E125" s="3">
        <v>311</v>
      </c>
      <c r="F125" s="3">
        <v>375</v>
      </c>
      <c r="G125" s="3">
        <v>544</v>
      </c>
      <c r="H125" s="3">
        <v>666</v>
      </c>
      <c r="I125" s="3">
        <v>679</v>
      </c>
      <c r="J125" s="3">
        <v>526</v>
      </c>
      <c r="K125" s="3">
        <v>340</v>
      </c>
      <c r="L125" s="3">
        <v>230</v>
      </c>
      <c r="M125" s="3">
        <v>227</v>
      </c>
      <c r="N125" s="5">
        <f>(M125/M156-1)*100</f>
        <v>13.5</v>
      </c>
      <c r="O125" s="3">
        <f>SUM(B125:M125)</f>
        <v>4398</v>
      </c>
      <c r="P125" s="5">
        <f>(O125/SUM(B156:M156)-1)*100</f>
        <v>189.34210526315792</v>
      </c>
    </row>
    <row r="126" spans="1:16" x14ac:dyDescent="0.25">
      <c r="A126" s="2" t="s">
        <v>10</v>
      </c>
      <c r="B126" s="6">
        <v>0</v>
      </c>
      <c r="C126" s="6">
        <v>0</v>
      </c>
      <c r="D126" s="6">
        <v>0</v>
      </c>
      <c r="E126" s="6">
        <v>0.22500000000000001</v>
      </c>
      <c r="F126" s="6">
        <v>28</v>
      </c>
      <c r="G126" s="6">
        <v>152</v>
      </c>
      <c r="H126" s="6">
        <v>8.6999999999999994E-2</v>
      </c>
      <c r="I126" s="6">
        <v>22</v>
      </c>
      <c r="J126" s="6">
        <v>134</v>
      </c>
      <c r="K126" s="6">
        <v>233</v>
      </c>
      <c r="L126" s="6">
        <v>0</v>
      </c>
      <c r="M126" s="6">
        <v>0</v>
      </c>
      <c r="N126" s="5"/>
      <c r="O126" s="3"/>
      <c r="P126" s="5"/>
    </row>
    <row r="127" spans="1:16" x14ac:dyDescent="0.25">
      <c r="A127" s="2" t="s">
        <v>28</v>
      </c>
      <c r="B127" s="14">
        <f>[2]Jänner!$C$37</f>
        <v>4100</v>
      </c>
      <c r="C127" s="14">
        <v>4354</v>
      </c>
      <c r="D127" s="14">
        <v>7759</v>
      </c>
      <c r="E127" s="14">
        <v>9865</v>
      </c>
      <c r="F127" s="14">
        <v>11448</v>
      </c>
      <c r="G127" s="14">
        <v>18179</v>
      </c>
      <c r="H127" s="14">
        <v>23053</v>
      </c>
      <c r="I127" s="14">
        <v>23698</v>
      </c>
      <c r="J127" s="14">
        <v>17936</v>
      </c>
      <c r="K127" s="14">
        <v>10299</v>
      </c>
      <c r="L127" s="14">
        <v>7131</v>
      </c>
      <c r="M127" s="14">
        <v>7174</v>
      </c>
      <c r="N127" s="5"/>
      <c r="O127" s="3">
        <f>SUM(B127:M127)</f>
        <v>144996</v>
      </c>
      <c r="P127" s="5"/>
    </row>
    <row r="128" spans="1:16" x14ac:dyDescent="0.25">
      <c r="A128" s="26" t="s">
        <v>11</v>
      </c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</row>
    <row r="129" spans="1:16" x14ac:dyDescent="0.25">
      <c r="A129" s="2" t="s">
        <v>6</v>
      </c>
      <c r="B129" s="3">
        <v>991582</v>
      </c>
      <c r="C129" s="3">
        <v>1086824</v>
      </c>
      <c r="D129" s="3">
        <v>1582023</v>
      </c>
      <c r="E129" s="3">
        <v>2338303</v>
      </c>
      <c r="F129" s="3">
        <v>2706908</v>
      </c>
      <c r="G129" s="3">
        <v>3067210</v>
      </c>
      <c r="H129" s="3">
        <v>3558576</v>
      </c>
      <c r="I129" s="3">
        <v>3578665</v>
      </c>
      <c r="J129" s="3">
        <v>3371213</v>
      </c>
      <c r="K129" s="3">
        <v>3073674</v>
      </c>
      <c r="L129" s="3">
        <v>2346822</v>
      </c>
      <c r="M129" s="3">
        <v>2371161</v>
      </c>
      <c r="N129" s="5">
        <f>(M129/M159-1)*100</f>
        <v>98.780154519908507</v>
      </c>
      <c r="O129" s="3">
        <f>SUM(B129:M129)</f>
        <v>30072961</v>
      </c>
      <c r="P129" s="5">
        <f>(O129/SUM(B159:M159)-1)*100</f>
        <v>129.34796775534073</v>
      </c>
    </row>
    <row r="130" spans="1:16" x14ac:dyDescent="0.25">
      <c r="A130" s="2" t="s">
        <v>7</v>
      </c>
      <c r="B130" s="3">
        <v>806889</v>
      </c>
      <c r="C130" s="3">
        <v>937778</v>
      </c>
      <c r="D130" s="3">
        <v>1331235</v>
      </c>
      <c r="E130" s="3">
        <v>1917842</v>
      </c>
      <c r="F130" s="3">
        <v>2198096</v>
      </c>
      <c r="G130" s="3">
        <v>2441737</v>
      </c>
      <c r="H130" s="3">
        <v>2804384</v>
      </c>
      <c r="I130" s="3">
        <v>2804757</v>
      </c>
      <c r="J130" s="3">
        <v>2634133</v>
      </c>
      <c r="K130" s="3">
        <v>2408350</v>
      </c>
      <c r="L130" s="3">
        <v>1912092</v>
      </c>
      <c r="M130" s="3">
        <v>1991599</v>
      </c>
      <c r="N130" s="5">
        <f>(M130/M160-1)*100</f>
        <v>102.77497220446112</v>
      </c>
      <c r="O130" s="3">
        <f t="shared" ref="O130:O134" si="52">SUM(B130:M130)</f>
        <v>24188892</v>
      </c>
      <c r="P130" s="5">
        <f>(O130/SUM(B160:M160)-1)*100</f>
        <v>129.2283841899656</v>
      </c>
    </row>
    <row r="131" spans="1:16" x14ac:dyDescent="0.25">
      <c r="A131" s="2" t="s">
        <v>8</v>
      </c>
      <c r="B131" s="3">
        <v>180502</v>
      </c>
      <c r="C131" s="3">
        <v>145652</v>
      </c>
      <c r="D131" s="3">
        <v>245476</v>
      </c>
      <c r="E131" s="3">
        <v>410024</v>
      </c>
      <c r="F131" s="3">
        <v>502264</v>
      </c>
      <c r="G131" s="3">
        <v>618238</v>
      </c>
      <c r="H131" s="3">
        <v>746092</v>
      </c>
      <c r="I131" s="3">
        <v>768624</v>
      </c>
      <c r="J131" s="3">
        <v>729134</v>
      </c>
      <c r="K131" s="3">
        <v>658964</v>
      </c>
      <c r="L131" s="3">
        <v>429070</v>
      </c>
      <c r="M131" s="3">
        <v>371826</v>
      </c>
      <c r="N131" s="5">
        <f>(M131/M161-1)*100</f>
        <v>80.099391637927695</v>
      </c>
      <c r="O131" s="3">
        <f t="shared" si="52"/>
        <v>5805866</v>
      </c>
      <c r="P131" s="5">
        <f>(O131/SUM(B161:M161)-1)*100</f>
        <v>130.4088800346058</v>
      </c>
    </row>
    <row r="132" spans="1:16" x14ac:dyDescent="0.25">
      <c r="A132" s="2" t="s">
        <v>9</v>
      </c>
      <c r="B132" s="3">
        <v>11629</v>
      </c>
      <c r="C132" s="3">
        <v>10492</v>
      </c>
      <c r="D132" s="3">
        <v>14698</v>
      </c>
      <c r="E132" s="3">
        <v>19242</v>
      </c>
      <c r="F132" s="3">
        <v>21633</v>
      </c>
      <c r="G132" s="3">
        <v>22682</v>
      </c>
      <c r="H132" s="3">
        <v>24383</v>
      </c>
      <c r="I132" s="3">
        <v>24948</v>
      </c>
      <c r="J132" s="3">
        <v>24139</v>
      </c>
      <c r="K132" s="3">
        <v>22822</v>
      </c>
      <c r="L132" s="3">
        <v>18172</v>
      </c>
      <c r="M132" s="3">
        <v>18325</v>
      </c>
      <c r="N132" s="5">
        <f>(M132/M162-1)*100</f>
        <v>25.720362239297479</v>
      </c>
      <c r="O132" s="3">
        <f t="shared" si="52"/>
        <v>233165</v>
      </c>
      <c r="P132" s="5">
        <f>(O132/SUM(B162:M162)-1)*100</f>
        <v>69.447613787490099</v>
      </c>
    </row>
    <row r="133" spans="1:16" x14ac:dyDescent="0.25">
      <c r="A133" s="2" t="s">
        <v>10</v>
      </c>
      <c r="B133" s="6">
        <v>21957979</v>
      </c>
      <c r="C133" s="6">
        <v>19325890.829999998</v>
      </c>
      <c r="D133" s="6">
        <v>23208017</v>
      </c>
      <c r="E133" s="6">
        <v>23181992</v>
      </c>
      <c r="F133" s="6">
        <v>22222171.689999998</v>
      </c>
      <c r="G133" s="6">
        <v>21423015.670000002</v>
      </c>
      <c r="H133" s="6">
        <v>22930483.707000002</v>
      </c>
      <c r="I133" s="6">
        <v>21113670.850000001</v>
      </c>
      <c r="J133" s="6">
        <v>22936296.829999998</v>
      </c>
      <c r="K133" s="6">
        <v>24467445.829999998</v>
      </c>
      <c r="L133" s="6">
        <v>22858322.699999999</v>
      </c>
      <c r="M133" s="6">
        <v>21342843.859999999</v>
      </c>
      <c r="N133" s="5">
        <f>(M133/M163-1)*100</f>
        <v>-15.333025912043929</v>
      </c>
      <c r="O133" s="6">
        <f t="shared" si="52"/>
        <v>266968129.96700001</v>
      </c>
      <c r="P133" s="5">
        <f>(O133/SUM(B163:M163)-1)*100</f>
        <v>-3.3306720533920586</v>
      </c>
    </row>
    <row r="134" spans="1:16" x14ac:dyDescent="0.25">
      <c r="A134" s="2" t="s">
        <v>28</v>
      </c>
      <c r="B134" s="22">
        <f>[2]Jänner!$C$47</f>
        <v>502558.57900000003</v>
      </c>
      <c r="C134" s="22">
        <v>439095</v>
      </c>
      <c r="D134" s="22">
        <f>D113+D120+D127</f>
        <v>613879</v>
      </c>
      <c r="E134" s="22">
        <f t="shared" ref="E134:M134" si="53">E113+E120+E127</f>
        <v>794225</v>
      </c>
      <c r="F134" s="22">
        <f t="shared" si="53"/>
        <v>871927</v>
      </c>
      <c r="G134" s="22">
        <f t="shared" si="53"/>
        <v>910372</v>
      </c>
      <c r="H134" s="22">
        <f t="shared" si="53"/>
        <v>1002316</v>
      </c>
      <c r="I134" s="22">
        <f t="shared" si="53"/>
        <v>1014354</v>
      </c>
      <c r="J134" s="22">
        <f t="shared" si="53"/>
        <v>974710</v>
      </c>
      <c r="K134" s="22">
        <f t="shared" si="53"/>
        <v>934577</v>
      </c>
      <c r="L134" s="22">
        <f t="shared" si="53"/>
        <v>747304</v>
      </c>
      <c r="M134" s="22">
        <f t="shared" si="53"/>
        <v>760385</v>
      </c>
      <c r="N134" s="5"/>
      <c r="O134" s="22">
        <f t="shared" si="52"/>
        <v>9565702.5789999999</v>
      </c>
      <c r="P134" s="5"/>
    </row>
    <row r="135" spans="1:16" x14ac:dyDescent="0.25">
      <c r="A135" s="21" t="s">
        <v>61</v>
      </c>
    </row>
    <row r="136" spans="1:16" x14ac:dyDescent="0.25">
      <c r="A136" s="1"/>
    </row>
    <row r="137" spans="1:16" x14ac:dyDescent="0.25">
      <c r="B137" s="25">
        <v>2021</v>
      </c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</row>
    <row r="138" spans="1:16" x14ac:dyDescent="0.25">
      <c r="A138" s="1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 t="s">
        <v>20</v>
      </c>
      <c r="O138" s="18"/>
      <c r="P138" s="18" t="s">
        <v>20</v>
      </c>
    </row>
    <row r="139" spans="1:16" x14ac:dyDescent="0.25">
      <c r="A139" s="1"/>
      <c r="B139" s="17" t="s">
        <v>12</v>
      </c>
      <c r="C139" s="17" t="s">
        <v>13</v>
      </c>
      <c r="D139" s="17" t="s">
        <v>0</v>
      </c>
      <c r="E139" s="17" t="s">
        <v>14</v>
      </c>
      <c r="F139" s="17" t="s">
        <v>1</v>
      </c>
      <c r="G139" s="17" t="s">
        <v>2</v>
      </c>
      <c r="H139" s="17" t="s">
        <v>3</v>
      </c>
      <c r="I139" s="17" t="s">
        <v>15</v>
      </c>
      <c r="J139" s="17" t="s">
        <v>16</v>
      </c>
      <c r="K139" s="17" t="s">
        <v>17</v>
      </c>
      <c r="L139" s="17" t="s">
        <v>18</v>
      </c>
      <c r="M139" s="17" t="s">
        <v>19</v>
      </c>
      <c r="N139" s="17" t="s">
        <v>21</v>
      </c>
      <c r="O139" s="17" t="s">
        <v>4</v>
      </c>
      <c r="P139" s="17" t="s">
        <v>4</v>
      </c>
    </row>
    <row r="140" spans="1:16" x14ac:dyDescent="0.25">
      <c r="A140" s="26" t="s">
        <v>5</v>
      </c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</row>
    <row r="141" spans="1:16" x14ac:dyDescent="0.25">
      <c r="A141" s="2" t="s">
        <v>6</v>
      </c>
      <c r="B141" s="3">
        <v>198295</v>
      </c>
      <c r="C141" s="3">
        <v>158786</v>
      </c>
      <c r="D141" s="3">
        <v>215637</v>
      </c>
      <c r="E141" s="3">
        <v>269127</v>
      </c>
      <c r="F141" s="3">
        <v>399518</v>
      </c>
      <c r="G141" s="3">
        <v>725244</v>
      </c>
      <c r="H141" s="3">
        <v>1474634</v>
      </c>
      <c r="I141" s="3">
        <v>1778146</v>
      </c>
      <c r="J141" s="3">
        <v>1575315</v>
      </c>
      <c r="K141" s="3">
        <v>1573155</v>
      </c>
      <c r="L141" s="3">
        <v>1116064</v>
      </c>
      <c r="M141" s="3">
        <v>921602</v>
      </c>
      <c r="N141" s="5">
        <f>(M141/M170-1)*100</f>
        <v>306.28380731538505</v>
      </c>
      <c r="O141" s="3">
        <f>SUM(B141:M141)</f>
        <v>10405523</v>
      </c>
      <c r="P141" s="5">
        <f>(O141/SUM(B170:M170)-1)*100</f>
        <v>33.183227615526967</v>
      </c>
    </row>
    <row r="142" spans="1:16" x14ac:dyDescent="0.25">
      <c r="A142" s="2" t="s">
        <v>7</v>
      </c>
      <c r="B142" s="3">
        <v>148310</v>
      </c>
      <c r="C142" s="3">
        <v>122115</v>
      </c>
      <c r="D142" s="3">
        <v>155837</v>
      </c>
      <c r="E142" s="3">
        <v>177654</v>
      </c>
      <c r="F142" s="3">
        <v>253580</v>
      </c>
      <c r="G142" s="3">
        <v>533030</v>
      </c>
      <c r="H142" s="3">
        <v>1101619</v>
      </c>
      <c r="I142" s="3">
        <v>1312802</v>
      </c>
      <c r="J142" s="3">
        <v>1224539</v>
      </c>
      <c r="K142" s="3">
        <v>1230000</v>
      </c>
      <c r="L142" s="3">
        <v>878710</v>
      </c>
      <c r="M142" s="3">
        <v>711582</v>
      </c>
      <c r="N142" s="5">
        <f t="shared" ref="N142:N145" si="54">(M142/M171-1)*100</f>
        <v>312.11949219292967</v>
      </c>
      <c r="O142" s="3">
        <f t="shared" ref="O142:O145" si="55">SUM(B142:M142)</f>
        <v>7849778</v>
      </c>
      <c r="P142" s="5">
        <f t="shared" ref="P142:P145" si="56">(O142/SUM(B171:M171)-1)*100</f>
        <v>24.621805781345252</v>
      </c>
    </row>
    <row r="143" spans="1:16" x14ac:dyDescent="0.25">
      <c r="A143" s="2" t="s">
        <v>8</v>
      </c>
      <c r="B143" s="3">
        <v>47366</v>
      </c>
      <c r="C143" s="3">
        <v>35084</v>
      </c>
      <c r="D143" s="3">
        <v>57092</v>
      </c>
      <c r="E143" s="3">
        <v>89600</v>
      </c>
      <c r="F143" s="3">
        <v>143736</v>
      </c>
      <c r="G143" s="3">
        <v>188452</v>
      </c>
      <c r="H143" s="3">
        <v>367226</v>
      </c>
      <c r="I143" s="3">
        <v>460458</v>
      </c>
      <c r="J143" s="3">
        <v>346610</v>
      </c>
      <c r="K143" s="3">
        <v>340028</v>
      </c>
      <c r="L143" s="3">
        <v>234140</v>
      </c>
      <c r="M143" s="3">
        <v>205792</v>
      </c>
      <c r="N143" s="5">
        <f t="shared" si="54"/>
        <v>299.87564122493393</v>
      </c>
      <c r="O143" s="3">
        <f t="shared" si="55"/>
        <v>2515584</v>
      </c>
      <c r="P143" s="5">
        <f t="shared" si="56"/>
        <v>67.935559759831122</v>
      </c>
    </row>
    <row r="144" spans="1:16" x14ac:dyDescent="0.25">
      <c r="A144" s="2" t="s">
        <v>9</v>
      </c>
      <c r="B144" s="3">
        <v>3733</v>
      </c>
      <c r="C144" s="3">
        <v>2806</v>
      </c>
      <c r="D144" s="3">
        <v>3879</v>
      </c>
      <c r="E144" s="3">
        <v>5009</v>
      </c>
      <c r="F144" s="3">
        <v>5806</v>
      </c>
      <c r="G144" s="3">
        <v>8222</v>
      </c>
      <c r="H144" s="3">
        <v>13578</v>
      </c>
      <c r="I144" s="3">
        <v>15270</v>
      </c>
      <c r="J144" s="3">
        <v>14674</v>
      </c>
      <c r="K144" s="3">
        <v>14533</v>
      </c>
      <c r="L144" s="3">
        <v>12408</v>
      </c>
      <c r="M144" s="3">
        <v>11649</v>
      </c>
      <c r="N144" s="5">
        <f t="shared" si="54"/>
        <v>185.72479764532744</v>
      </c>
      <c r="O144" s="3">
        <f t="shared" si="55"/>
        <v>111567</v>
      </c>
      <c r="P144" s="5">
        <f t="shared" si="56"/>
        <v>16.36107634543178</v>
      </c>
    </row>
    <row r="145" spans="1:18" x14ac:dyDescent="0.25">
      <c r="A145" s="2" t="s">
        <v>10</v>
      </c>
      <c r="B145" s="6">
        <v>19734820.170000002</v>
      </c>
      <c r="C145" s="6">
        <v>18543188</v>
      </c>
      <c r="D145" s="6">
        <v>21546981</v>
      </c>
      <c r="E145" s="6">
        <v>21803158.57</v>
      </c>
      <c r="F145" s="6">
        <v>21814697.149999999</v>
      </c>
      <c r="G145" s="6">
        <v>21353897.93</v>
      </c>
      <c r="H145" s="6">
        <v>21691015.57</v>
      </c>
      <c r="I145" s="6">
        <v>20249187.689999998</v>
      </c>
      <c r="J145" s="6">
        <v>21440358.009999998</v>
      </c>
      <c r="K145" s="6">
        <v>24678495.23</v>
      </c>
      <c r="L145" s="6">
        <v>24496433.949999999</v>
      </c>
      <c r="M145" s="6">
        <v>23947097.77</v>
      </c>
      <c r="N145" s="5">
        <f t="shared" si="54"/>
        <v>21.759771410693276</v>
      </c>
      <c r="O145" s="6">
        <f t="shared" si="55"/>
        <v>261299331.03999999</v>
      </c>
      <c r="P145" s="5">
        <f t="shared" si="56"/>
        <v>19.923695462485512</v>
      </c>
      <c r="R145" s="13"/>
    </row>
    <row r="146" spans="1:18" x14ac:dyDescent="0.25">
      <c r="A146" s="26" t="s">
        <v>22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</row>
    <row r="147" spans="1:18" x14ac:dyDescent="0.25">
      <c r="A147" s="2" t="s">
        <v>6</v>
      </c>
      <c r="B147" s="3">
        <v>38936</v>
      </c>
      <c r="C147" s="3">
        <v>27524</v>
      </c>
      <c r="D147" s="3">
        <v>32033</v>
      </c>
      <c r="E147" s="3">
        <v>39392</v>
      </c>
      <c r="F147" s="3">
        <v>75420</v>
      </c>
      <c r="G147" s="3">
        <v>190505</v>
      </c>
      <c r="H147" s="3">
        <v>311691</v>
      </c>
      <c r="I147" s="3">
        <v>407435</v>
      </c>
      <c r="J147" s="3">
        <v>418474</v>
      </c>
      <c r="K147" s="3">
        <v>428426</v>
      </c>
      <c r="L147" s="3">
        <v>315964</v>
      </c>
      <c r="M147" s="3">
        <v>254535</v>
      </c>
      <c r="N147" s="5">
        <f>(M147/M176-1)*100</f>
        <v>447.68154922001077</v>
      </c>
      <c r="O147" s="3">
        <f>SUM(B147:M147)</f>
        <v>2540335</v>
      </c>
      <c r="P147" s="5">
        <f>(O147/SUM(B176:M176)-1)*100</f>
        <v>45.323932381796858</v>
      </c>
    </row>
    <row r="148" spans="1:18" x14ac:dyDescent="0.25">
      <c r="A148" s="2" t="s">
        <v>7</v>
      </c>
      <c r="B148" s="3">
        <v>38782</v>
      </c>
      <c r="C148" s="3">
        <v>27460</v>
      </c>
      <c r="D148" s="3">
        <v>31972</v>
      </c>
      <c r="E148" s="3">
        <v>39346</v>
      </c>
      <c r="F148" s="3">
        <v>75387</v>
      </c>
      <c r="G148" s="3">
        <v>190412</v>
      </c>
      <c r="H148" s="3">
        <v>311278</v>
      </c>
      <c r="I148" s="3">
        <v>406256</v>
      </c>
      <c r="J148" s="3">
        <v>417939</v>
      </c>
      <c r="K148" s="3">
        <v>427787</v>
      </c>
      <c r="L148" s="3">
        <v>315528</v>
      </c>
      <c r="M148" s="3">
        <v>253871</v>
      </c>
      <c r="N148" s="5">
        <f t="shared" ref="N148:N151" si="57">(M148/M177-1)*100</f>
        <v>451.16258874101732</v>
      </c>
      <c r="O148" s="3">
        <f t="shared" ref="O148:O151" si="58">SUM(B148:M148)</f>
        <v>2536018</v>
      </c>
      <c r="P148" s="5">
        <f t="shared" ref="P148:P151" si="59">(O148/SUM(B177:M177)-1)*100</f>
        <v>46.014259319714256</v>
      </c>
    </row>
    <row r="149" spans="1:18" x14ac:dyDescent="0.25">
      <c r="A149" s="2" t="s">
        <v>8</v>
      </c>
      <c r="B149" s="3">
        <v>154</v>
      </c>
      <c r="C149" s="3">
        <v>62</v>
      </c>
      <c r="D149" s="3">
        <v>50</v>
      </c>
      <c r="E149" s="3">
        <v>42</v>
      </c>
      <c r="F149" s="3">
        <v>26</v>
      </c>
      <c r="G149" s="3">
        <v>88</v>
      </c>
      <c r="H149" s="3">
        <v>402</v>
      </c>
      <c r="I149" s="3">
        <v>1150</v>
      </c>
      <c r="J149" s="3">
        <v>520</v>
      </c>
      <c r="K149" s="3">
        <v>632</v>
      </c>
      <c r="L149" s="3">
        <v>436</v>
      </c>
      <c r="M149" s="3">
        <v>664</v>
      </c>
      <c r="N149" s="5">
        <f t="shared" si="57"/>
        <v>75.661375661375658</v>
      </c>
      <c r="O149" s="3">
        <f t="shared" si="58"/>
        <v>4226</v>
      </c>
      <c r="P149" s="5">
        <f t="shared" si="59"/>
        <v>-61.100883652430049</v>
      </c>
    </row>
    <row r="150" spans="1:18" x14ac:dyDescent="0.25">
      <c r="A150" s="2" t="s">
        <v>9</v>
      </c>
      <c r="B150" s="3">
        <v>621</v>
      </c>
      <c r="C150" s="3">
        <v>443</v>
      </c>
      <c r="D150" s="3">
        <v>499</v>
      </c>
      <c r="E150" s="3">
        <v>673</v>
      </c>
      <c r="F150" s="3">
        <v>843</v>
      </c>
      <c r="G150" s="3">
        <v>1983</v>
      </c>
      <c r="H150" s="3">
        <v>3402</v>
      </c>
      <c r="I150" s="3">
        <v>3796</v>
      </c>
      <c r="J150" s="3">
        <v>3414</v>
      </c>
      <c r="K150" s="3">
        <v>3508</v>
      </c>
      <c r="L150" s="3">
        <v>2607</v>
      </c>
      <c r="M150" s="3">
        <v>2727</v>
      </c>
      <c r="N150" s="5">
        <f t="shared" si="57"/>
        <v>255.54106910039113</v>
      </c>
      <c r="O150" s="3">
        <f t="shared" si="58"/>
        <v>24516</v>
      </c>
      <c r="P150" s="5">
        <f t="shared" si="59"/>
        <v>29.153935307133082</v>
      </c>
    </row>
    <row r="151" spans="1:18" x14ac:dyDescent="0.25">
      <c r="A151" s="2" t="s">
        <v>10</v>
      </c>
      <c r="B151" s="6">
        <v>1075380</v>
      </c>
      <c r="C151" s="6">
        <v>1241127</v>
      </c>
      <c r="D151" s="6">
        <v>1425188</v>
      </c>
      <c r="E151" s="6">
        <v>1082436</v>
      </c>
      <c r="F151" s="6">
        <v>1207734</v>
      </c>
      <c r="G151" s="6">
        <v>1323766</v>
      </c>
      <c r="H151" s="6">
        <v>1173056</v>
      </c>
      <c r="I151" s="6">
        <v>1399617</v>
      </c>
      <c r="J151" s="6">
        <v>1153652</v>
      </c>
      <c r="K151" s="6">
        <v>1300514</v>
      </c>
      <c r="L151" s="6">
        <v>1223602</v>
      </c>
      <c r="M151" s="6">
        <v>1260894</v>
      </c>
      <c r="N151" s="5">
        <f t="shared" si="57"/>
        <v>-2.937671663115371</v>
      </c>
      <c r="O151" s="6">
        <f t="shared" si="58"/>
        <v>14866966</v>
      </c>
      <c r="P151" s="5">
        <f t="shared" si="59"/>
        <v>-5.8310936470015289</v>
      </c>
    </row>
    <row r="152" spans="1:18" x14ac:dyDescent="0.25">
      <c r="A152" s="26" t="s">
        <v>23</v>
      </c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</row>
    <row r="153" spans="1:18" x14ac:dyDescent="0.25">
      <c r="A153" s="2" t="s">
        <v>6</v>
      </c>
      <c r="B153" s="3">
        <v>2885</v>
      </c>
      <c r="C153" s="3">
        <v>1791</v>
      </c>
      <c r="D153" s="3">
        <v>1459</v>
      </c>
      <c r="E153" s="3">
        <v>2288</v>
      </c>
      <c r="F153" s="3">
        <v>4260</v>
      </c>
      <c r="G153" s="3">
        <v>10543</v>
      </c>
      <c r="H153" s="3">
        <v>30876</v>
      </c>
      <c r="I153" s="3">
        <v>38210</v>
      </c>
      <c r="J153" s="3">
        <v>23766</v>
      </c>
      <c r="K153" s="3">
        <v>18171</v>
      </c>
      <c r="L153" s="3">
        <v>15547</v>
      </c>
      <c r="M153" s="3">
        <v>16719</v>
      </c>
      <c r="N153" s="5">
        <f>(M153/M182-1)*100</f>
        <v>260.78981441519204</v>
      </c>
      <c r="O153" s="3">
        <f>SUM(B153:M153)</f>
        <v>166515</v>
      </c>
      <c r="P153" s="5">
        <f>(O153/SUM(B182:M182)-1)*100</f>
        <v>72.683245530343882</v>
      </c>
    </row>
    <row r="154" spans="1:18" x14ac:dyDescent="0.25">
      <c r="A154" s="2" t="s">
        <v>7</v>
      </c>
      <c r="B154" s="3">
        <v>2885</v>
      </c>
      <c r="C154" s="3">
        <v>1791</v>
      </c>
      <c r="D154" s="3">
        <v>1459</v>
      </c>
      <c r="E154" s="3">
        <v>2288</v>
      </c>
      <c r="F154" s="3">
        <v>4260</v>
      </c>
      <c r="G154" s="3">
        <v>10543</v>
      </c>
      <c r="H154" s="3">
        <v>30876</v>
      </c>
      <c r="I154" s="3">
        <v>38210</v>
      </c>
      <c r="J154" s="3">
        <v>23766</v>
      </c>
      <c r="K154" s="3">
        <v>18171</v>
      </c>
      <c r="L154" s="3">
        <v>15547</v>
      </c>
      <c r="M154" s="3">
        <v>16719</v>
      </c>
      <c r="N154" s="5">
        <f t="shared" ref="N154:N156" si="60">(M154/M183-1)*100</f>
        <v>260.78981441519204</v>
      </c>
      <c r="O154" s="3">
        <f t="shared" ref="O154:O157" si="61">SUM(B154:M154)</f>
        <v>166515</v>
      </c>
      <c r="P154" s="5">
        <f t="shared" ref="P154:P157" si="62">(O154/SUM(B183:M183)-1)*100</f>
        <v>72.885843326584649</v>
      </c>
    </row>
    <row r="155" spans="1:18" x14ac:dyDescent="0.25">
      <c r="A155" s="2" t="s">
        <v>8</v>
      </c>
      <c r="B155" s="3">
        <v>0</v>
      </c>
      <c r="C155" s="3">
        <v>0</v>
      </c>
      <c r="D155" s="3">
        <v>0</v>
      </c>
      <c r="E155" s="3">
        <v>0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5"/>
      <c r="O155" s="3">
        <f t="shared" si="61"/>
        <v>0</v>
      </c>
      <c r="P155" s="5"/>
    </row>
    <row r="156" spans="1:18" x14ac:dyDescent="0.25">
      <c r="A156" s="2" t="s">
        <v>9</v>
      </c>
      <c r="B156" s="3">
        <v>38</v>
      </c>
      <c r="C156" s="3">
        <v>16</v>
      </c>
      <c r="D156" s="3">
        <v>18</v>
      </c>
      <c r="E156" s="3">
        <v>30</v>
      </c>
      <c r="F156" s="3">
        <v>48</v>
      </c>
      <c r="G156" s="3">
        <v>114</v>
      </c>
      <c r="H156" s="3">
        <v>232</v>
      </c>
      <c r="I156" s="3">
        <v>256</v>
      </c>
      <c r="J156" s="3">
        <v>220</v>
      </c>
      <c r="K156" s="3">
        <v>174</v>
      </c>
      <c r="L156" s="3">
        <v>174</v>
      </c>
      <c r="M156" s="3">
        <v>200</v>
      </c>
      <c r="N156" s="5">
        <f t="shared" si="60"/>
        <v>194.11764705882354</v>
      </c>
      <c r="O156" s="3">
        <f t="shared" si="61"/>
        <v>1520</v>
      </c>
      <c r="P156" s="5">
        <f t="shared" si="62"/>
        <v>2.2192333557498278</v>
      </c>
    </row>
    <row r="157" spans="1:18" x14ac:dyDescent="0.25">
      <c r="A157" s="2" t="s">
        <v>10</v>
      </c>
      <c r="B157" s="6">
        <v>0</v>
      </c>
      <c r="C157" s="6">
        <v>0</v>
      </c>
      <c r="D157" s="6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5"/>
      <c r="O157" s="6">
        <f t="shared" si="61"/>
        <v>0</v>
      </c>
      <c r="P157" s="5">
        <f t="shared" si="62"/>
        <v>-100</v>
      </c>
    </row>
    <row r="158" spans="1:18" x14ac:dyDescent="0.25">
      <c r="A158" s="26" t="s">
        <v>11</v>
      </c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</row>
    <row r="159" spans="1:18" x14ac:dyDescent="0.25">
      <c r="A159" s="2" t="s">
        <v>6</v>
      </c>
      <c r="B159" s="3">
        <v>240116</v>
      </c>
      <c r="C159" s="3">
        <v>188101</v>
      </c>
      <c r="D159" s="3">
        <v>249129</v>
      </c>
      <c r="E159" s="3">
        <v>310807</v>
      </c>
      <c r="F159" s="3">
        <v>479198</v>
      </c>
      <c r="G159" s="3">
        <v>926292</v>
      </c>
      <c r="H159" s="3">
        <v>1817201</v>
      </c>
      <c r="I159" s="3">
        <v>2223791</v>
      </c>
      <c r="J159" s="3">
        <v>2017555</v>
      </c>
      <c r="K159" s="3">
        <v>2019752</v>
      </c>
      <c r="L159" s="3">
        <v>1447575</v>
      </c>
      <c r="M159" s="3">
        <v>1192856</v>
      </c>
      <c r="N159" s="5">
        <f>(M159/M188-1)*100</f>
        <v>329.16825570434548</v>
      </c>
      <c r="O159" s="3">
        <f>SUM(B159:M159)</f>
        <v>13112373</v>
      </c>
      <c r="P159" s="5">
        <f>(O159/SUM(B188:M188)-1)*100</f>
        <v>35.775170086905227</v>
      </c>
    </row>
    <row r="160" spans="1:18" x14ac:dyDescent="0.25">
      <c r="A160" s="2" t="s">
        <v>7</v>
      </c>
      <c r="B160" s="3">
        <v>189977</v>
      </c>
      <c r="C160" s="3">
        <v>151366</v>
      </c>
      <c r="D160" s="3">
        <v>189268</v>
      </c>
      <c r="E160" s="3">
        <v>219288</v>
      </c>
      <c r="F160" s="3">
        <v>333227</v>
      </c>
      <c r="G160" s="3">
        <v>733985</v>
      </c>
      <c r="H160" s="3">
        <v>1443773</v>
      </c>
      <c r="I160" s="3">
        <v>1757268</v>
      </c>
      <c r="J160" s="3">
        <v>1666244</v>
      </c>
      <c r="K160" s="3">
        <v>1675958</v>
      </c>
      <c r="L160" s="3">
        <v>1209785</v>
      </c>
      <c r="M160" s="3">
        <v>982172</v>
      </c>
      <c r="N160" s="5">
        <f t="shared" ref="N160:N163" si="63">(M160/M189-1)*100</f>
        <v>339.72797156147732</v>
      </c>
      <c r="O160" s="3">
        <f t="shared" ref="O160:O163" si="64">SUM(B160:M160)</f>
        <v>10552311</v>
      </c>
      <c r="P160" s="5">
        <f t="shared" ref="P160:P163" si="65">(O160/SUM(B189:M189)-1)*100</f>
        <v>29.762418310619832</v>
      </c>
    </row>
    <row r="161" spans="1:16" x14ac:dyDescent="0.25">
      <c r="A161" s="2" t="s">
        <v>8</v>
      </c>
      <c r="B161" s="3">
        <v>47520</v>
      </c>
      <c r="C161" s="3">
        <v>35146</v>
      </c>
      <c r="D161" s="3">
        <v>57142</v>
      </c>
      <c r="E161" s="3">
        <v>89642</v>
      </c>
      <c r="F161" s="3">
        <v>143762</v>
      </c>
      <c r="G161" s="3">
        <v>188540</v>
      </c>
      <c r="H161" s="3">
        <v>367628</v>
      </c>
      <c r="I161" s="3">
        <v>461608</v>
      </c>
      <c r="J161" s="3">
        <v>347130</v>
      </c>
      <c r="K161" s="3">
        <v>340660</v>
      </c>
      <c r="L161" s="3">
        <v>234576</v>
      </c>
      <c r="M161" s="3">
        <v>206456</v>
      </c>
      <c r="N161" s="5">
        <f t="shared" si="63"/>
        <v>298.24080861077891</v>
      </c>
      <c r="O161" s="3">
        <f t="shared" si="64"/>
        <v>2519810</v>
      </c>
      <c r="P161" s="5">
        <f t="shared" si="65"/>
        <v>67.006448790768886</v>
      </c>
    </row>
    <row r="162" spans="1:16" x14ac:dyDescent="0.25">
      <c r="A162" s="2" t="s">
        <v>9</v>
      </c>
      <c r="B162" s="3">
        <v>4392</v>
      </c>
      <c r="C162" s="3">
        <v>3265</v>
      </c>
      <c r="D162" s="3">
        <v>4396</v>
      </c>
      <c r="E162" s="3">
        <v>5712</v>
      </c>
      <c r="F162" s="3">
        <v>6697</v>
      </c>
      <c r="G162" s="3">
        <v>10319</v>
      </c>
      <c r="H162" s="3">
        <v>17212</v>
      </c>
      <c r="I162" s="3">
        <v>19322</v>
      </c>
      <c r="J162" s="3">
        <v>18308</v>
      </c>
      <c r="K162" s="3">
        <v>18215</v>
      </c>
      <c r="L162" s="3">
        <v>15189</v>
      </c>
      <c r="M162" s="3">
        <v>14576</v>
      </c>
      <c r="N162" s="5">
        <f t="shared" si="63"/>
        <v>196.74267100977198</v>
      </c>
      <c r="O162" s="3">
        <f t="shared" si="64"/>
        <v>137603</v>
      </c>
      <c r="P162" s="5">
        <f t="shared" si="65"/>
        <v>18.267453953192557</v>
      </c>
    </row>
    <row r="163" spans="1:16" x14ac:dyDescent="0.25">
      <c r="A163" s="2" t="s">
        <v>10</v>
      </c>
      <c r="B163" s="6">
        <v>20810200.170000002</v>
      </c>
      <c r="C163" s="6">
        <v>19784315.52</v>
      </c>
      <c r="D163" s="6">
        <v>22972169</v>
      </c>
      <c r="E163" s="6">
        <v>22885594.57</v>
      </c>
      <c r="F163" s="6">
        <v>23022431.149999999</v>
      </c>
      <c r="G163" s="6">
        <v>22677663.93</v>
      </c>
      <c r="H163" s="6">
        <v>22864071.57</v>
      </c>
      <c r="I163" s="6">
        <v>21648804.689999998</v>
      </c>
      <c r="J163" s="6">
        <v>22594010.009999998</v>
      </c>
      <c r="K163" s="6">
        <v>25979036.23</v>
      </c>
      <c r="L163" s="6">
        <v>25720035.949999999</v>
      </c>
      <c r="M163" s="6">
        <v>25207991.77</v>
      </c>
      <c r="N163" s="5">
        <f t="shared" si="63"/>
        <v>20.229474711105588</v>
      </c>
      <c r="O163" s="6">
        <f t="shared" si="64"/>
        <v>276166324.55999994</v>
      </c>
      <c r="P163" s="5">
        <f t="shared" si="65"/>
        <v>18.18128077660155</v>
      </c>
    </row>
    <row r="164" spans="1:16" x14ac:dyDescent="0.25">
      <c r="A164" s="21" t="s">
        <v>59</v>
      </c>
    </row>
    <row r="166" spans="1:16" x14ac:dyDescent="0.25">
      <c r="B166" s="25">
        <v>2020</v>
      </c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</row>
    <row r="167" spans="1:16" s="1" customFormat="1" x14ac:dyDescent="0.25"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 t="s">
        <v>20</v>
      </c>
      <c r="O167" s="18"/>
      <c r="P167" s="18" t="s">
        <v>20</v>
      </c>
    </row>
    <row r="168" spans="1:16" s="1" customFormat="1" x14ac:dyDescent="0.25">
      <c r="B168" s="17" t="s">
        <v>12</v>
      </c>
      <c r="C168" s="17" t="s">
        <v>13</v>
      </c>
      <c r="D168" s="17" t="s">
        <v>0</v>
      </c>
      <c r="E168" s="17" t="s">
        <v>14</v>
      </c>
      <c r="F168" s="17" t="s">
        <v>1</v>
      </c>
      <c r="G168" s="17" t="s">
        <v>2</v>
      </c>
      <c r="H168" s="17" t="s">
        <v>3</v>
      </c>
      <c r="I168" s="17" t="s">
        <v>15</v>
      </c>
      <c r="J168" s="17" t="s">
        <v>16</v>
      </c>
      <c r="K168" s="17" t="s">
        <v>17</v>
      </c>
      <c r="L168" s="17" t="s">
        <v>18</v>
      </c>
      <c r="M168" s="17" t="s">
        <v>19</v>
      </c>
      <c r="N168" s="17" t="s">
        <v>21</v>
      </c>
      <c r="O168" s="17" t="s">
        <v>4</v>
      </c>
      <c r="P168" s="17" t="s">
        <v>4</v>
      </c>
    </row>
    <row r="169" spans="1:16" x14ac:dyDescent="0.25">
      <c r="A169" s="26" t="s">
        <v>5</v>
      </c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</row>
    <row r="170" spans="1:16" x14ac:dyDescent="0.25">
      <c r="A170" s="2" t="s">
        <v>6</v>
      </c>
      <c r="B170" s="3">
        <v>2093673</v>
      </c>
      <c r="C170" s="3">
        <v>2017461</v>
      </c>
      <c r="D170" s="3">
        <v>808454</v>
      </c>
      <c r="E170" s="3">
        <v>12632</v>
      </c>
      <c r="F170" s="3">
        <v>20202</v>
      </c>
      <c r="G170" s="3">
        <v>138124</v>
      </c>
      <c r="H170" s="3">
        <v>576370</v>
      </c>
      <c r="I170" s="3">
        <v>797716</v>
      </c>
      <c r="J170" s="3">
        <v>562247</v>
      </c>
      <c r="K170" s="3">
        <v>378107</v>
      </c>
      <c r="L170" s="3">
        <v>181115</v>
      </c>
      <c r="M170" s="3">
        <v>226837</v>
      </c>
      <c r="N170" s="5">
        <f>(M170/M199-1)*100</f>
        <v>-90.804544116800528</v>
      </c>
      <c r="O170" s="3">
        <f>SUM(B170:M170)</f>
        <v>7812938</v>
      </c>
      <c r="P170" s="5">
        <f>(O170/SUM(B199:M199)-1)*100</f>
        <v>-75.324075034736225</v>
      </c>
    </row>
    <row r="171" spans="1:16" x14ac:dyDescent="0.25">
      <c r="A171" s="2" t="s">
        <v>7</v>
      </c>
      <c r="B171" s="3">
        <v>1663642</v>
      </c>
      <c r="C171" s="3">
        <v>1631827</v>
      </c>
      <c r="D171" s="3">
        <v>656558</v>
      </c>
      <c r="E171" s="3">
        <v>12263</v>
      </c>
      <c r="F171" s="3">
        <v>19531</v>
      </c>
      <c r="G171" s="3">
        <v>120802</v>
      </c>
      <c r="H171" s="3">
        <v>486402</v>
      </c>
      <c r="I171" s="3">
        <v>663369</v>
      </c>
      <c r="J171" s="3">
        <v>453282</v>
      </c>
      <c r="K171" s="3">
        <v>279870</v>
      </c>
      <c r="L171" s="3">
        <v>138670</v>
      </c>
      <c r="M171" s="3">
        <v>172664</v>
      </c>
      <c r="N171" s="5">
        <f t="shared" ref="N171:N192" si="66">(M171/M200-1)*100</f>
        <v>-91.379812173524073</v>
      </c>
      <c r="O171" s="3">
        <f t="shared" ref="O171:O186" si="67">SUM(B171:M171)</f>
        <v>6298880</v>
      </c>
      <c r="P171" s="5">
        <f t="shared" ref="P171:P192" si="68">(O171/SUM(B200:M200)-1)*100</f>
        <v>-74.098205406090017</v>
      </c>
    </row>
    <row r="172" spans="1:16" x14ac:dyDescent="0.25">
      <c r="A172" s="2" t="s">
        <v>8</v>
      </c>
      <c r="B172" s="3">
        <v>426678</v>
      </c>
      <c r="C172" s="3">
        <v>384614</v>
      </c>
      <c r="D172" s="3">
        <v>150494</v>
      </c>
      <c r="E172" s="3">
        <v>324</v>
      </c>
      <c r="F172" s="3">
        <v>472</v>
      </c>
      <c r="G172" s="3">
        <v>17296</v>
      </c>
      <c r="H172" s="3">
        <v>89412</v>
      </c>
      <c r="I172" s="3">
        <v>133098</v>
      </c>
      <c r="J172" s="3">
        <v>107294</v>
      </c>
      <c r="K172" s="3">
        <v>96188</v>
      </c>
      <c r="L172" s="3">
        <v>40612</v>
      </c>
      <c r="M172" s="3">
        <v>51464</v>
      </c>
      <c r="N172" s="5">
        <f t="shared" si="66"/>
        <v>-88.739716436198151</v>
      </c>
      <c r="O172" s="3">
        <f t="shared" si="67"/>
        <v>1497946</v>
      </c>
      <c r="P172" s="5">
        <f t="shared" si="68"/>
        <v>-79.16586461162548</v>
      </c>
    </row>
    <row r="173" spans="1:16" x14ac:dyDescent="0.25">
      <c r="A173" s="2" t="s">
        <v>9</v>
      </c>
      <c r="B173" s="3">
        <v>19507</v>
      </c>
      <c r="C173" s="3">
        <v>18627</v>
      </c>
      <c r="D173" s="3">
        <v>10479</v>
      </c>
      <c r="E173" s="3">
        <v>960</v>
      </c>
      <c r="F173" s="3">
        <v>1067</v>
      </c>
      <c r="G173" s="3">
        <v>2453</v>
      </c>
      <c r="H173" s="3">
        <v>7648</v>
      </c>
      <c r="I173" s="3">
        <v>10494</v>
      </c>
      <c r="J173" s="3">
        <v>9335</v>
      </c>
      <c r="K173" s="3">
        <v>6986</v>
      </c>
      <c r="L173" s="3">
        <v>4247</v>
      </c>
      <c r="M173" s="3">
        <v>4077</v>
      </c>
      <c r="N173" s="5">
        <f t="shared" si="66"/>
        <v>-80.271944256266337</v>
      </c>
      <c r="O173" s="3">
        <f t="shared" si="67"/>
        <v>95880</v>
      </c>
      <c r="P173" s="5">
        <f t="shared" si="68"/>
        <v>-64.063237906762311</v>
      </c>
    </row>
    <row r="174" spans="1:16" x14ac:dyDescent="0.25">
      <c r="A174" s="2" t="s">
        <v>10</v>
      </c>
      <c r="B174" s="6">
        <v>20356489.949999999</v>
      </c>
      <c r="C174" s="6">
        <v>20824035</v>
      </c>
      <c r="D174" s="6">
        <v>22143747</v>
      </c>
      <c r="E174" s="6">
        <v>14538631.26</v>
      </c>
      <c r="F174" s="6">
        <v>15545000</v>
      </c>
      <c r="G174" s="6">
        <v>14422685</v>
      </c>
      <c r="H174" s="6">
        <v>15846510.439999999</v>
      </c>
      <c r="I174" s="6">
        <v>16048856.9</v>
      </c>
      <c r="J174" s="6">
        <v>18152517</v>
      </c>
      <c r="K174" s="6">
        <v>19536989</v>
      </c>
      <c r="L174" s="6">
        <v>20805034</v>
      </c>
      <c r="M174" s="6">
        <v>19667495.670000002</v>
      </c>
      <c r="N174" s="5">
        <f t="shared" si="66"/>
        <v>-13.48544226881565</v>
      </c>
      <c r="O174" s="6">
        <f t="shared" si="67"/>
        <v>217887991.22000003</v>
      </c>
      <c r="P174" s="5">
        <f t="shared" si="68"/>
        <v>-23.226443211322724</v>
      </c>
    </row>
    <row r="175" spans="1:16" x14ac:dyDescent="0.25">
      <c r="A175" s="26" t="s">
        <v>22</v>
      </c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</row>
    <row r="176" spans="1:16" x14ac:dyDescent="0.25">
      <c r="A176" s="2" t="s">
        <v>6</v>
      </c>
      <c r="B176" s="3">
        <v>418096</v>
      </c>
      <c r="C176" s="3">
        <v>421567</v>
      </c>
      <c r="D176" s="3">
        <v>169388</v>
      </c>
      <c r="E176" s="3">
        <v>2370</v>
      </c>
      <c r="F176" s="3">
        <v>3081</v>
      </c>
      <c r="G176" s="3">
        <v>3348</v>
      </c>
      <c r="H176" s="3">
        <v>152818</v>
      </c>
      <c r="I176" s="3">
        <v>252022</v>
      </c>
      <c r="J176" s="3">
        <v>128664</v>
      </c>
      <c r="K176" s="3">
        <v>110346</v>
      </c>
      <c r="L176" s="3">
        <v>39875</v>
      </c>
      <c r="M176" s="3">
        <v>46475</v>
      </c>
      <c r="N176" s="5">
        <f t="shared" si="66"/>
        <v>-90.263120955188356</v>
      </c>
      <c r="O176" s="3">
        <f t="shared" si="67"/>
        <v>1748050</v>
      </c>
      <c r="P176" s="5">
        <f t="shared" si="68"/>
        <v>-76.087812670607136</v>
      </c>
    </row>
    <row r="177" spans="1:16" x14ac:dyDescent="0.25">
      <c r="A177" s="2" t="s">
        <v>7</v>
      </c>
      <c r="B177" s="3">
        <v>413648</v>
      </c>
      <c r="C177" s="3">
        <v>419715</v>
      </c>
      <c r="D177" s="3">
        <v>168196</v>
      </c>
      <c r="E177" s="3">
        <v>2318</v>
      </c>
      <c r="F177" s="3">
        <v>3081</v>
      </c>
      <c r="G177" s="3">
        <v>3348</v>
      </c>
      <c r="H177" s="3">
        <v>151915</v>
      </c>
      <c r="I177" s="3">
        <v>250844</v>
      </c>
      <c r="J177" s="3">
        <v>128093</v>
      </c>
      <c r="K177" s="3">
        <v>110072</v>
      </c>
      <c r="L177" s="3">
        <v>39538</v>
      </c>
      <c r="M177" s="3">
        <v>46061</v>
      </c>
      <c r="N177" s="5">
        <f t="shared" si="66"/>
        <v>-90.245178287415797</v>
      </c>
      <c r="O177" s="3">
        <f t="shared" si="67"/>
        <v>1736829</v>
      </c>
      <c r="P177" s="5">
        <f t="shared" si="68"/>
        <v>-76.084150768129604</v>
      </c>
    </row>
    <row r="178" spans="1:16" x14ac:dyDescent="0.25">
      <c r="A178" s="2" t="s">
        <v>8</v>
      </c>
      <c r="B178" s="3">
        <v>4446</v>
      </c>
      <c r="C178" s="3">
        <v>1852</v>
      </c>
      <c r="D178" s="3">
        <v>1068</v>
      </c>
      <c r="E178" s="3">
        <v>0</v>
      </c>
      <c r="F178" s="3">
        <v>0</v>
      </c>
      <c r="G178" s="3">
        <v>0</v>
      </c>
      <c r="H178" s="3">
        <v>840</v>
      </c>
      <c r="I178" s="3">
        <v>1178</v>
      </c>
      <c r="J178" s="3">
        <v>564</v>
      </c>
      <c r="K178" s="3">
        <v>256</v>
      </c>
      <c r="L178" s="3">
        <v>282</v>
      </c>
      <c r="M178" s="3">
        <v>378</v>
      </c>
      <c r="N178" s="5">
        <f t="shared" si="66"/>
        <v>-92.535545023696685</v>
      </c>
      <c r="O178" s="3">
        <f t="shared" si="67"/>
        <v>10864</v>
      </c>
      <c r="P178" s="5">
        <f t="shared" si="68"/>
        <v>-77.263404629358334</v>
      </c>
    </row>
    <row r="179" spans="1:16" x14ac:dyDescent="0.25">
      <c r="A179" s="2" t="s">
        <v>9</v>
      </c>
      <c r="B179" s="3">
        <v>3404</v>
      </c>
      <c r="C179" s="3">
        <v>3196</v>
      </c>
      <c r="D179" s="3">
        <v>1867</v>
      </c>
      <c r="E179" s="3">
        <v>259</v>
      </c>
      <c r="F179" s="3">
        <v>283</v>
      </c>
      <c r="G179" s="3">
        <v>280</v>
      </c>
      <c r="H179" s="3">
        <v>1577</v>
      </c>
      <c r="I179" s="3">
        <v>2676</v>
      </c>
      <c r="J179" s="3">
        <v>2135</v>
      </c>
      <c r="K179" s="3">
        <v>1622</v>
      </c>
      <c r="L179" s="3">
        <v>916</v>
      </c>
      <c r="M179" s="3">
        <v>767</v>
      </c>
      <c r="N179" s="5">
        <f t="shared" si="66"/>
        <v>-79.314994606256732</v>
      </c>
      <c r="O179" s="3">
        <f t="shared" si="67"/>
        <v>18982</v>
      </c>
      <c r="P179" s="5">
        <f t="shared" si="68"/>
        <v>-63.432864573299938</v>
      </c>
    </row>
    <row r="180" spans="1:16" x14ac:dyDescent="0.25">
      <c r="A180" s="2" t="s">
        <v>10</v>
      </c>
      <c r="B180" s="6">
        <v>1337267</v>
      </c>
      <c r="C180" s="6">
        <v>1396340</v>
      </c>
      <c r="D180" s="6">
        <v>1221243</v>
      </c>
      <c r="E180" s="6">
        <v>1161896</v>
      </c>
      <c r="F180" s="6">
        <v>1396162</v>
      </c>
      <c r="G180" s="6">
        <v>1439836</v>
      </c>
      <c r="H180" s="6">
        <v>1470560</v>
      </c>
      <c r="I180" s="6">
        <v>1198437</v>
      </c>
      <c r="J180" s="6">
        <v>1301913</v>
      </c>
      <c r="K180" s="6">
        <v>1237949</v>
      </c>
      <c r="L180" s="6">
        <v>1326894</v>
      </c>
      <c r="M180" s="6">
        <v>1299056</v>
      </c>
      <c r="N180" s="5">
        <f t="shared" si="66"/>
        <v>-17.340291975354592</v>
      </c>
      <c r="O180" s="6">
        <f t="shared" si="67"/>
        <v>15787553</v>
      </c>
      <c r="P180" s="5">
        <f t="shared" si="68"/>
        <v>-3.8647196792931715</v>
      </c>
    </row>
    <row r="181" spans="1:16" x14ac:dyDescent="0.25">
      <c r="A181" s="26" t="s">
        <v>23</v>
      </c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</row>
    <row r="182" spans="1:16" x14ac:dyDescent="0.25">
      <c r="A182" s="2" t="s">
        <v>6</v>
      </c>
      <c r="B182" s="3">
        <v>22649</v>
      </c>
      <c r="C182" s="3">
        <v>20818</v>
      </c>
      <c r="D182" s="3">
        <v>6420</v>
      </c>
      <c r="E182" s="3">
        <v>0</v>
      </c>
      <c r="F182" s="3">
        <v>0</v>
      </c>
      <c r="G182" s="3">
        <v>621</v>
      </c>
      <c r="H182" s="3">
        <v>5424</v>
      </c>
      <c r="I182" s="3">
        <v>16311</v>
      </c>
      <c r="J182" s="3">
        <v>12367</v>
      </c>
      <c r="K182" s="3">
        <v>5591</v>
      </c>
      <c r="L182" s="3">
        <v>1593</v>
      </c>
      <c r="M182" s="3">
        <f>[3]Dezember!$D$31</f>
        <v>4634</v>
      </c>
      <c r="N182" s="5">
        <f t="shared" si="66"/>
        <v>-81.420151557676107</v>
      </c>
      <c r="O182" s="3">
        <f t="shared" si="67"/>
        <v>96428</v>
      </c>
      <c r="P182" s="5">
        <f t="shared" si="68"/>
        <v>-82.635753837842714</v>
      </c>
    </row>
    <row r="183" spans="1:16" x14ac:dyDescent="0.25">
      <c r="A183" s="2" t="s">
        <v>7</v>
      </c>
      <c r="B183" s="3">
        <v>22649</v>
      </c>
      <c r="C183" s="3">
        <v>20818</v>
      </c>
      <c r="D183" s="3">
        <v>6420</v>
      </c>
      <c r="E183" s="3">
        <v>0</v>
      </c>
      <c r="F183" s="3">
        <v>0</v>
      </c>
      <c r="G183" s="3">
        <v>621</v>
      </c>
      <c r="H183" s="3">
        <v>5424</v>
      </c>
      <c r="I183" s="3">
        <v>16311</v>
      </c>
      <c r="J183" s="3">
        <v>12283</v>
      </c>
      <c r="K183" s="3">
        <v>5591</v>
      </c>
      <c r="L183" s="3">
        <v>1564</v>
      </c>
      <c r="M183" s="3">
        <f>[3]Dezember!$D$31</f>
        <v>4634</v>
      </c>
      <c r="N183" s="5">
        <f t="shared" si="66"/>
        <v>-81.420151557676107</v>
      </c>
      <c r="O183" s="3">
        <f t="shared" si="67"/>
        <v>96315</v>
      </c>
      <c r="P183" s="5">
        <f t="shared" si="68"/>
        <v>-82.648071947941517</v>
      </c>
    </row>
    <row r="184" spans="1:16" x14ac:dyDescent="0.25">
      <c r="A184" s="2" t="s">
        <v>8</v>
      </c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5"/>
      <c r="O184" s="3">
        <v>0</v>
      </c>
      <c r="P184" s="5"/>
    </row>
    <row r="185" spans="1:16" x14ac:dyDescent="0.25">
      <c r="A185" s="2" t="s">
        <v>9</v>
      </c>
      <c r="B185" s="3">
        <v>326</v>
      </c>
      <c r="C185" s="3">
        <v>309</v>
      </c>
      <c r="D185" s="3">
        <v>138</v>
      </c>
      <c r="E185" s="3">
        <v>0</v>
      </c>
      <c r="F185" s="3">
        <v>0</v>
      </c>
      <c r="G185" s="3">
        <v>24</v>
      </c>
      <c r="H185" s="3">
        <v>114</v>
      </c>
      <c r="I185" s="3">
        <v>175</v>
      </c>
      <c r="J185" s="3">
        <v>189</v>
      </c>
      <c r="K185" s="3">
        <v>106</v>
      </c>
      <c r="L185" s="3">
        <v>38</v>
      </c>
      <c r="M185" s="3">
        <v>68</v>
      </c>
      <c r="N185" s="5">
        <f t="shared" si="66"/>
        <v>-80.346820809248555</v>
      </c>
      <c r="O185" s="3">
        <f t="shared" si="67"/>
        <v>1487</v>
      </c>
      <c r="P185" s="5">
        <f t="shared" si="68"/>
        <v>-75.331785003317847</v>
      </c>
    </row>
    <row r="186" spans="1:16" x14ac:dyDescent="0.25">
      <c r="A186" s="2" t="s">
        <v>10</v>
      </c>
      <c r="B186" s="6">
        <v>967</v>
      </c>
      <c r="C186" s="6">
        <v>1648</v>
      </c>
      <c r="D186" s="6">
        <v>1343</v>
      </c>
      <c r="E186" s="6">
        <v>0</v>
      </c>
      <c r="F186" s="6">
        <v>0</v>
      </c>
      <c r="G186" s="6">
        <v>4.7E-2</v>
      </c>
      <c r="H186" s="6">
        <v>0</v>
      </c>
      <c r="I186" s="6">
        <v>504</v>
      </c>
      <c r="J186" s="6">
        <v>240</v>
      </c>
      <c r="K186" s="6">
        <v>0</v>
      </c>
      <c r="L186" s="6">
        <v>0</v>
      </c>
      <c r="M186" s="6">
        <v>0</v>
      </c>
      <c r="N186" s="5">
        <v>-99.4</v>
      </c>
      <c r="O186" s="6">
        <f t="shared" si="67"/>
        <v>4702.0470000000005</v>
      </c>
      <c r="P186" s="5">
        <v>-87.6</v>
      </c>
    </row>
    <row r="187" spans="1:16" x14ac:dyDescent="0.25">
      <c r="A187" s="26" t="s">
        <v>11</v>
      </c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</row>
    <row r="188" spans="1:16" x14ac:dyDescent="0.25">
      <c r="A188" s="2" t="s">
        <v>6</v>
      </c>
      <c r="B188" s="3">
        <v>2534418</v>
      </c>
      <c r="C188" s="3">
        <v>2459846</v>
      </c>
      <c r="D188" s="3">
        <v>984262</v>
      </c>
      <c r="E188" s="3">
        <v>15002</v>
      </c>
      <c r="F188" s="3">
        <v>23283</v>
      </c>
      <c r="G188" s="3">
        <v>142093</v>
      </c>
      <c r="H188" s="3">
        <v>734612</v>
      </c>
      <c r="I188" s="3">
        <v>1066049</v>
      </c>
      <c r="J188" s="3">
        <v>703278</v>
      </c>
      <c r="K188" s="3">
        <v>494044</v>
      </c>
      <c r="L188" s="3">
        <v>222583</v>
      </c>
      <c r="M188" s="3">
        <v>277946</v>
      </c>
      <c r="N188" s="5">
        <f t="shared" si="66"/>
        <v>-90.638674232626315</v>
      </c>
      <c r="O188" s="3">
        <f>SUM(O170+O176+O182)</f>
        <v>9657416</v>
      </c>
      <c r="P188" s="5">
        <f t="shared" si="68"/>
        <v>-75.568042574994621</v>
      </c>
    </row>
    <row r="189" spans="1:16" x14ac:dyDescent="0.25">
      <c r="A189" s="2" t="s">
        <v>7</v>
      </c>
      <c r="B189" s="3">
        <v>2099939</v>
      </c>
      <c r="C189" s="3">
        <v>2072360</v>
      </c>
      <c r="D189" s="3">
        <v>831174</v>
      </c>
      <c r="E189" s="3">
        <v>14581</v>
      </c>
      <c r="F189" s="3">
        <f>SUM(F171+F177+F183)</f>
        <v>22612</v>
      </c>
      <c r="G189" s="3">
        <v>124771</v>
      </c>
      <c r="H189" s="3">
        <v>643741</v>
      </c>
      <c r="I189" s="3">
        <v>930524</v>
      </c>
      <c r="J189" s="3">
        <v>593658</v>
      </c>
      <c r="K189" s="3">
        <v>395533</v>
      </c>
      <c r="L189" s="3">
        <v>179772</v>
      </c>
      <c r="M189" s="3">
        <v>223359</v>
      </c>
      <c r="N189" s="5">
        <f t="shared" si="66"/>
        <v>-91.066165309479814</v>
      </c>
      <c r="O189" s="3">
        <f t="shared" ref="O189:O192" si="69">SUM(O171+O177+O183)</f>
        <v>8132024</v>
      </c>
      <c r="P189" s="5">
        <f t="shared" si="68"/>
        <v>-74.694683166979061</v>
      </c>
    </row>
    <row r="190" spans="1:16" x14ac:dyDescent="0.25">
      <c r="A190" s="2" t="s">
        <v>8</v>
      </c>
      <c r="B190" s="3">
        <v>431124</v>
      </c>
      <c r="C190" s="3">
        <v>386466</v>
      </c>
      <c r="D190" s="3">
        <v>151562</v>
      </c>
      <c r="E190" s="3">
        <v>324</v>
      </c>
      <c r="F190" s="3">
        <f>SUM(F172+F178+F184)</f>
        <v>472</v>
      </c>
      <c r="G190" s="3">
        <v>17296</v>
      </c>
      <c r="H190" s="3">
        <v>90252</v>
      </c>
      <c r="I190" s="3">
        <v>134276</v>
      </c>
      <c r="J190" s="3">
        <v>107858</v>
      </c>
      <c r="K190" s="3">
        <v>96444</v>
      </c>
      <c r="L190" s="3">
        <v>40894</v>
      </c>
      <c r="M190" s="3">
        <v>51842</v>
      </c>
      <c r="N190" s="5">
        <f t="shared" si="66"/>
        <v>-88.781313297439539</v>
      </c>
      <c r="O190" s="3">
        <f t="shared" si="69"/>
        <v>1508810</v>
      </c>
      <c r="P190" s="5">
        <f t="shared" si="68"/>
        <v>-79.153304817616117</v>
      </c>
    </row>
    <row r="191" spans="1:16" x14ac:dyDescent="0.25">
      <c r="A191" s="2" t="s">
        <v>9</v>
      </c>
      <c r="B191" s="3">
        <v>23237</v>
      </c>
      <c r="C191" s="3">
        <v>22132</v>
      </c>
      <c r="D191" s="3">
        <v>12484</v>
      </c>
      <c r="E191" s="3">
        <v>1219</v>
      </c>
      <c r="F191" s="3">
        <f>SUM(F173+F179+F185)</f>
        <v>1350</v>
      </c>
      <c r="G191" s="3">
        <v>2757</v>
      </c>
      <c r="H191" s="3">
        <v>9339</v>
      </c>
      <c r="I191" s="3">
        <v>13345</v>
      </c>
      <c r="J191" s="3">
        <v>11659</v>
      </c>
      <c r="K191" s="3">
        <v>8714</v>
      </c>
      <c r="L191" s="3">
        <v>5201</v>
      </c>
      <c r="M191" s="3">
        <v>4912</v>
      </c>
      <c r="N191" s="5">
        <f t="shared" si="66"/>
        <v>-80.12944983818771</v>
      </c>
      <c r="O191" s="3">
        <f t="shared" si="69"/>
        <v>116349</v>
      </c>
      <c r="P191" s="5">
        <f t="shared" si="68"/>
        <v>-64.171645008314343</v>
      </c>
    </row>
    <row r="192" spans="1:16" x14ac:dyDescent="0.25">
      <c r="A192" s="2" t="s">
        <v>10</v>
      </c>
      <c r="B192" s="6">
        <v>21694723.949999999</v>
      </c>
      <c r="C192" s="6">
        <v>22222023</v>
      </c>
      <c r="D192" s="6">
        <v>23366333</v>
      </c>
      <c r="E192" s="6">
        <v>15700527.26</v>
      </c>
      <c r="F192" s="6">
        <f t="shared" ref="F192" si="70">SUM(F174+F180+F186)</f>
        <v>16941162</v>
      </c>
      <c r="G192" s="6">
        <v>15862521.047</v>
      </c>
      <c r="H192" s="6">
        <v>17317070.486000001</v>
      </c>
      <c r="I192" s="6">
        <v>17247797.899999999</v>
      </c>
      <c r="J192" s="6">
        <v>19454670</v>
      </c>
      <c r="K192" s="6">
        <v>20774938</v>
      </c>
      <c r="L192" s="6">
        <v>22131928</v>
      </c>
      <c r="M192" s="6">
        <v>20966565.670000002</v>
      </c>
      <c r="N192" s="5">
        <f t="shared" si="66"/>
        <v>-13.742632298989898</v>
      </c>
      <c r="O192" s="6">
        <f t="shared" si="69"/>
        <v>233680246.26700002</v>
      </c>
      <c r="P192" s="5">
        <f t="shared" si="68"/>
        <v>-22.175659363752366</v>
      </c>
    </row>
    <row r="193" spans="1:16" x14ac:dyDescent="0.25">
      <c r="A193" s="21" t="s">
        <v>25</v>
      </c>
    </row>
    <row r="195" spans="1:16" x14ac:dyDescent="0.25">
      <c r="B195" s="25">
        <v>2019</v>
      </c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</row>
    <row r="196" spans="1:16" x14ac:dyDescent="0.25">
      <c r="A196" s="1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 t="s">
        <v>20</v>
      </c>
      <c r="O196" s="18"/>
      <c r="P196" s="18" t="s">
        <v>20</v>
      </c>
    </row>
    <row r="197" spans="1:16" x14ac:dyDescent="0.25">
      <c r="A197" s="1"/>
      <c r="B197" s="17" t="s">
        <v>12</v>
      </c>
      <c r="C197" s="17" t="s">
        <v>13</v>
      </c>
      <c r="D197" s="17" t="s">
        <v>0</v>
      </c>
      <c r="E197" s="17" t="s">
        <v>14</v>
      </c>
      <c r="F197" s="17" t="s">
        <v>1</v>
      </c>
      <c r="G197" s="17" t="s">
        <v>2</v>
      </c>
      <c r="H197" s="17" t="s">
        <v>3</v>
      </c>
      <c r="I197" s="17" t="s">
        <v>15</v>
      </c>
      <c r="J197" s="17" t="s">
        <v>16</v>
      </c>
      <c r="K197" s="17" t="s">
        <v>17</v>
      </c>
      <c r="L197" s="17" t="s">
        <v>18</v>
      </c>
      <c r="M197" s="17" t="s">
        <v>19</v>
      </c>
      <c r="N197" s="17" t="s">
        <v>21</v>
      </c>
      <c r="O197" s="17" t="s">
        <v>4</v>
      </c>
      <c r="P197" s="17" t="s">
        <v>4</v>
      </c>
    </row>
    <row r="198" spans="1:16" x14ac:dyDescent="0.25">
      <c r="A198" s="26" t="s">
        <v>5</v>
      </c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</row>
    <row r="199" spans="1:16" x14ac:dyDescent="0.25">
      <c r="A199" s="2" t="s">
        <v>6</v>
      </c>
      <c r="B199" s="3">
        <v>1830923</v>
      </c>
      <c r="C199" s="3">
        <v>1863688</v>
      </c>
      <c r="D199" s="3">
        <v>2365089</v>
      </c>
      <c r="E199" s="3">
        <v>2744184</v>
      </c>
      <c r="F199" s="3">
        <v>2877161</v>
      </c>
      <c r="G199" s="3">
        <v>2985210</v>
      </c>
      <c r="H199" s="3">
        <v>3161400</v>
      </c>
      <c r="I199" s="3">
        <v>3151020</v>
      </c>
      <c r="J199" s="3">
        <v>2977411</v>
      </c>
      <c r="K199" s="3">
        <v>2848057</v>
      </c>
      <c r="L199" s="3">
        <v>2391208</v>
      </c>
      <c r="M199" s="3">
        <v>2466838</v>
      </c>
      <c r="N199" s="5">
        <f>(M199/M228-1)*100</f>
        <v>11.600874226557867</v>
      </c>
      <c r="O199" s="3">
        <f>SUM(B199:M199)</f>
        <v>31662189</v>
      </c>
      <c r="P199" s="5">
        <f>(O199/O228-1)*100</f>
        <v>17.105622116297738</v>
      </c>
    </row>
    <row r="200" spans="1:16" x14ac:dyDescent="0.25">
      <c r="A200" s="2" t="s">
        <v>7</v>
      </c>
      <c r="B200" s="3">
        <v>1448127</v>
      </c>
      <c r="C200" s="3">
        <v>1506199</v>
      </c>
      <c r="D200" s="3">
        <v>1831123</v>
      </c>
      <c r="E200" s="3">
        <v>2094419</v>
      </c>
      <c r="F200" s="3">
        <v>2218620</v>
      </c>
      <c r="G200" s="3">
        <v>2278897</v>
      </c>
      <c r="H200" s="3">
        <v>2356272</v>
      </c>
      <c r="I200" s="3">
        <v>2365050</v>
      </c>
      <c r="J200" s="3">
        <v>2246090</v>
      </c>
      <c r="K200" s="3">
        <v>2107842</v>
      </c>
      <c r="L200" s="3">
        <v>1862657</v>
      </c>
      <c r="M200" s="3">
        <v>2003019</v>
      </c>
      <c r="N200" s="5">
        <f t="shared" ref="N200:N203" si="71">(M200/M229-1)*100</f>
        <v>10.54310753981833</v>
      </c>
      <c r="O200" s="3">
        <f t="shared" ref="O200:O203" si="72">SUM(B200:M200)</f>
        <v>24318315</v>
      </c>
      <c r="P200" s="5">
        <f t="shared" ref="P200:P202" si="73">(O200/O229-1)*100</f>
        <v>20.010431563627627</v>
      </c>
    </row>
    <row r="201" spans="1:16" x14ac:dyDescent="0.25">
      <c r="A201" s="2" t="s">
        <v>8</v>
      </c>
      <c r="B201" s="3">
        <v>376568</v>
      </c>
      <c r="C201" s="3">
        <v>350308</v>
      </c>
      <c r="D201" s="3">
        <v>512190</v>
      </c>
      <c r="E201" s="3">
        <v>624270</v>
      </c>
      <c r="F201" s="3">
        <v>633302</v>
      </c>
      <c r="G201" s="3">
        <v>690164</v>
      </c>
      <c r="H201" s="3">
        <v>789696</v>
      </c>
      <c r="I201" s="3">
        <v>776420</v>
      </c>
      <c r="J201" s="3">
        <v>723236</v>
      </c>
      <c r="K201" s="3">
        <v>733498</v>
      </c>
      <c r="L201" s="3">
        <v>523172</v>
      </c>
      <c r="M201" s="3">
        <v>457040</v>
      </c>
      <c r="N201" s="5">
        <f t="shared" si="71"/>
        <v>16.425514571020994</v>
      </c>
      <c r="O201" s="3">
        <f t="shared" si="72"/>
        <v>7189864</v>
      </c>
      <c r="P201" s="5">
        <f t="shared" si="73"/>
        <v>7.6439746680041276</v>
      </c>
    </row>
    <row r="202" spans="1:16" x14ac:dyDescent="0.25">
      <c r="A202" s="2" t="s">
        <v>9</v>
      </c>
      <c r="B202" s="3">
        <v>18171</v>
      </c>
      <c r="C202" s="3">
        <v>17263</v>
      </c>
      <c r="D202" s="3">
        <v>20909</v>
      </c>
      <c r="E202" s="3">
        <v>22842</v>
      </c>
      <c r="F202" s="3">
        <v>24377</v>
      </c>
      <c r="G202" s="3">
        <v>24321</v>
      </c>
      <c r="H202" s="3">
        <v>25169</v>
      </c>
      <c r="I202" s="3">
        <v>24696</v>
      </c>
      <c r="J202" s="3">
        <v>24231</v>
      </c>
      <c r="K202" s="3">
        <v>23557</v>
      </c>
      <c r="L202" s="3">
        <v>20600</v>
      </c>
      <c r="M202" s="3">
        <v>20666</v>
      </c>
      <c r="N202" s="5">
        <f t="shared" si="71"/>
        <v>5.0582075135986893</v>
      </c>
      <c r="O202" s="3">
        <f t="shared" si="72"/>
        <v>266802</v>
      </c>
      <c r="P202" s="5">
        <f t="shared" si="73"/>
        <v>10.704386649184251</v>
      </c>
    </row>
    <row r="203" spans="1:16" x14ac:dyDescent="0.25">
      <c r="A203" s="2" t="s">
        <v>10</v>
      </c>
      <c r="B203" s="7">
        <v>21225661.450000003</v>
      </c>
      <c r="C203" s="7">
        <v>20218976.879999999</v>
      </c>
      <c r="D203" s="7">
        <v>25196664.939999998</v>
      </c>
      <c r="E203" s="6">
        <v>23535265.109999999</v>
      </c>
      <c r="F203" s="7">
        <v>23661445.829999998</v>
      </c>
      <c r="G203" s="7">
        <v>22146220.91</v>
      </c>
      <c r="H203" s="7">
        <v>23347736.43</v>
      </c>
      <c r="I203" s="7">
        <v>23575087.920000002</v>
      </c>
      <c r="J203" s="7">
        <v>24913342.609999999</v>
      </c>
      <c r="K203" s="7">
        <v>26646453.59</v>
      </c>
      <c r="L203" s="6">
        <v>26606020.960000001</v>
      </c>
      <c r="M203" s="6">
        <v>22733163.280000001</v>
      </c>
      <c r="N203" s="5">
        <f t="shared" si="71"/>
        <v>-3.1967245127298316</v>
      </c>
      <c r="O203" s="8">
        <f t="shared" si="72"/>
        <v>283806039.91000009</v>
      </c>
      <c r="P203" s="5">
        <v>-3.9</v>
      </c>
    </row>
    <row r="204" spans="1:16" x14ac:dyDescent="0.25">
      <c r="A204" s="26" t="s">
        <v>22</v>
      </c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</row>
    <row r="205" spans="1:16" x14ac:dyDescent="0.25">
      <c r="A205" s="2" t="s">
        <v>6</v>
      </c>
      <c r="B205" s="3">
        <v>365995</v>
      </c>
      <c r="C205" s="3">
        <v>359455</v>
      </c>
      <c r="D205" s="3">
        <v>477533</v>
      </c>
      <c r="E205" s="3">
        <v>653258</v>
      </c>
      <c r="F205" s="3">
        <v>674101</v>
      </c>
      <c r="G205" s="3">
        <v>721565</v>
      </c>
      <c r="H205" s="3">
        <v>798453</v>
      </c>
      <c r="I205" s="3">
        <v>823653</v>
      </c>
      <c r="J205" s="3">
        <v>762361</v>
      </c>
      <c r="K205" s="3">
        <v>703405</v>
      </c>
      <c r="L205" s="3">
        <v>493201</v>
      </c>
      <c r="M205" s="3">
        <v>477309</v>
      </c>
      <c r="N205" s="5">
        <f>(M205/M234-1)*100</f>
        <v>15.175740435984931</v>
      </c>
      <c r="O205" s="3">
        <f t="shared" ref="O205:O209" si="74">SUM(B205:M205)</f>
        <v>7310289</v>
      </c>
      <c r="P205" s="5">
        <f>(O205/O234-1)*100</f>
        <v>7.3751314044861127</v>
      </c>
    </row>
    <row r="206" spans="1:16" x14ac:dyDescent="0.25">
      <c r="A206" s="2" t="s">
        <v>7</v>
      </c>
      <c r="B206" s="3">
        <v>364047</v>
      </c>
      <c r="C206" s="3">
        <v>358353</v>
      </c>
      <c r="D206" s="3">
        <v>475133</v>
      </c>
      <c r="E206" s="3">
        <v>647740</v>
      </c>
      <c r="F206" s="3">
        <v>670735</v>
      </c>
      <c r="G206" s="3">
        <v>717883</v>
      </c>
      <c r="H206" s="3">
        <v>792947</v>
      </c>
      <c r="I206" s="3">
        <v>818121</v>
      </c>
      <c r="J206" s="3">
        <v>758113</v>
      </c>
      <c r="K206" s="3">
        <v>697615</v>
      </c>
      <c r="L206" s="3">
        <v>489377</v>
      </c>
      <c r="M206" s="3">
        <v>472187</v>
      </c>
      <c r="N206" s="5">
        <f t="shared" ref="N206:N209" si="75">(M206/M235-1)*100</f>
        <v>14.89853027058594</v>
      </c>
      <c r="O206" s="3">
        <f t="shared" si="74"/>
        <v>7262251</v>
      </c>
      <c r="P206" s="5">
        <f t="shared" ref="P206:P208" si="76">(O206/O235-1)*100</f>
        <v>7.4268721503166768</v>
      </c>
    </row>
    <row r="207" spans="1:16" x14ac:dyDescent="0.25">
      <c r="A207" s="2" t="s">
        <v>8</v>
      </c>
      <c r="B207" s="3">
        <v>1948</v>
      </c>
      <c r="C207" s="3">
        <v>1052</v>
      </c>
      <c r="D207" s="3">
        <v>2382</v>
      </c>
      <c r="E207" s="3">
        <v>5518</v>
      </c>
      <c r="F207" s="3">
        <v>3364</v>
      </c>
      <c r="G207" s="3">
        <v>3618</v>
      </c>
      <c r="H207" s="3">
        <v>5506</v>
      </c>
      <c r="I207" s="3">
        <v>5532</v>
      </c>
      <c r="J207" s="3">
        <v>4212</v>
      </c>
      <c r="K207" s="3">
        <v>5790</v>
      </c>
      <c r="L207" s="3">
        <v>3796</v>
      </c>
      <c r="M207" s="3">
        <v>5064</v>
      </c>
      <c r="N207" s="5">
        <f t="shared" si="75"/>
        <v>46.443030653556974</v>
      </c>
      <c r="O207" s="3">
        <f t="shared" si="74"/>
        <v>47782</v>
      </c>
      <c r="P207" s="5">
        <f t="shared" si="76"/>
        <v>3.1384907615265023</v>
      </c>
    </row>
    <row r="208" spans="1:16" x14ac:dyDescent="0.25">
      <c r="A208" s="2" t="s">
        <v>9</v>
      </c>
      <c r="B208" s="3">
        <v>3187</v>
      </c>
      <c r="C208" s="3">
        <v>2854</v>
      </c>
      <c r="D208" s="3">
        <v>3499</v>
      </c>
      <c r="E208" s="3">
        <v>4547</v>
      </c>
      <c r="F208" s="3">
        <v>4868</v>
      </c>
      <c r="G208" s="3">
        <v>4951</v>
      </c>
      <c r="H208" s="3">
        <v>5306</v>
      </c>
      <c r="I208" s="3">
        <v>5366</v>
      </c>
      <c r="J208" s="3">
        <v>5076</v>
      </c>
      <c r="K208" s="3">
        <v>4906</v>
      </c>
      <c r="L208" s="3">
        <v>3642</v>
      </c>
      <c r="M208" s="3">
        <v>3708</v>
      </c>
      <c r="N208" s="5">
        <f t="shared" si="75"/>
        <v>13.394495412844032</v>
      </c>
      <c r="O208" s="3">
        <f t="shared" si="74"/>
        <v>51910</v>
      </c>
      <c r="P208" s="5">
        <f t="shared" si="76"/>
        <v>6.5104540698032398</v>
      </c>
    </row>
    <row r="209" spans="1:16" x14ac:dyDescent="0.25">
      <c r="A209" s="2" t="s">
        <v>10</v>
      </c>
      <c r="B209" s="6">
        <v>1334960</v>
      </c>
      <c r="C209" s="6">
        <v>1233616</v>
      </c>
      <c r="D209" s="6">
        <v>1347736</v>
      </c>
      <c r="E209" s="6">
        <v>1333546</v>
      </c>
      <c r="F209" s="6">
        <v>1417094</v>
      </c>
      <c r="G209" s="7">
        <v>1205271</v>
      </c>
      <c r="H209" s="7">
        <v>1246516</v>
      </c>
      <c r="I209" s="7">
        <v>1310485</v>
      </c>
      <c r="J209" s="7">
        <v>1248688</v>
      </c>
      <c r="K209" s="7">
        <v>1610097</v>
      </c>
      <c r="L209" s="6">
        <v>1562646</v>
      </c>
      <c r="M209" s="6">
        <v>1571571</v>
      </c>
      <c r="N209" s="5">
        <f t="shared" si="75"/>
        <v>34.212872580818711</v>
      </c>
      <c r="O209" s="7">
        <f t="shared" si="74"/>
        <v>16422226</v>
      </c>
      <c r="P209" s="5">
        <v>3.7</v>
      </c>
    </row>
    <row r="210" spans="1:16" x14ac:dyDescent="0.25">
      <c r="A210" s="26" t="s">
        <v>23</v>
      </c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</row>
    <row r="211" spans="1:16" x14ac:dyDescent="0.25">
      <c r="A211" s="2" t="s">
        <v>6</v>
      </c>
      <c r="B211" s="3">
        <v>26163</v>
      </c>
      <c r="C211" s="3">
        <v>27987</v>
      </c>
      <c r="D211" s="3">
        <v>29792</v>
      </c>
      <c r="E211" s="3">
        <v>32974</v>
      </c>
      <c r="F211" s="3">
        <v>39205</v>
      </c>
      <c r="G211" s="3">
        <v>61928</v>
      </c>
      <c r="H211" s="3">
        <v>96156</v>
      </c>
      <c r="I211" s="3">
        <v>93543</v>
      </c>
      <c r="J211" s="3">
        <v>63392</v>
      </c>
      <c r="K211" s="3">
        <v>35783</v>
      </c>
      <c r="L211" s="3">
        <v>23461</v>
      </c>
      <c r="M211" s="3">
        <v>24941</v>
      </c>
      <c r="N211" s="5">
        <f>(M211/M240-1)*100</f>
        <v>-14.064707301106017</v>
      </c>
      <c r="O211" s="3">
        <f t="shared" ref="O211:O215" si="77">SUM(B211:M211)</f>
        <v>555325</v>
      </c>
      <c r="P211" s="5">
        <f>(O211/O240-1)*100</f>
        <v>2.9233512247197613</v>
      </c>
    </row>
    <row r="212" spans="1:16" x14ac:dyDescent="0.25">
      <c r="A212" s="2" t="s">
        <v>7</v>
      </c>
      <c r="B212" s="3">
        <v>25906</v>
      </c>
      <c r="C212" s="3">
        <v>27987</v>
      </c>
      <c r="D212" s="3">
        <v>29792</v>
      </c>
      <c r="E212" s="3">
        <v>32974</v>
      </c>
      <c r="F212" s="3">
        <v>39205</v>
      </c>
      <c r="G212" s="3">
        <v>61928</v>
      </c>
      <c r="H212" s="3">
        <v>96156</v>
      </c>
      <c r="I212" s="3">
        <v>93543</v>
      </c>
      <c r="J212" s="3">
        <v>63392</v>
      </c>
      <c r="K212" s="3">
        <v>35783</v>
      </c>
      <c r="L212" s="3">
        <v>23461</v>
      </c>
      <c r="M212" s="3">
        <v>24941</v>
      </c>
      <c r="N212" s="5">
        <f t="shared" ref="N212:N215" si="78">(M212/M241-1)*100</f>
        <v>-10.848584501000857</v>
      </c>
      <c r="O212" s="3">
        <f t="shared" si="77"/>
        <v>555068</v>
      </c>
      <c r="P212" s="5">
        <f t="shared" ref="P212:P214" si="79">(O212/O241-1)*100</f>
        <v>5.4648816467986361</v>
      </c>
    </row>
    <row r="213" spans="1:16" x14ac:dyDescent="0.25">
      <c r="A213" s="2" t="s">
        <v>8</v>
      </c>
      <c r="B213" s="2">
        <v>0</v>
      </c>
      <c r="C213" s="2">
        <v>0</v>
      </c>
      <c r="D213" s="2">
        <v>0</v>
      </c>
      <c r="E213" s="2">
        <v>0</v>
      </c>
      <c r="F213" s="2">
        <v>0</v>
      </c>
      <c r="G213" s="2">
        <v>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5"/>
      <c r="O213" s="3">
        <v>0</v>
      </c>
      <c r="P213" s="5"/>
    </row>
    <row r="214" spans="1:16" x14ac:dyDescent="0.25">
      <c r="A214" s="2" t="s">
        <v>9</v>
      </c>
      <c r="B214" s="2">
        <v>381</v>
      </c>
      <c r="C214" s="2">
        <v>350</v>
      </c>
      <c r="D214" s="2">
        <v>381</v>
      </c>
      <c r="E214" s="2">
        <v>408</v>
      </c>
      <c r="F214" s="2">
        <v>483</v>
      </c>
      <c r="G214" s="2">
        <v>646</v>
      </c>
      <c r="H214" s="2">
        <v>807</v>
      </c>
      <c r="I214" s="2">
        <v>809</v>
      </c>
      <c r="J214" s="2">
        <v>652</v>
      </c>
      <c r="K214" s="2">
        <v>425</v>
      </c>
      <c r="L214" s="2">
        <v>340</v>
      </c>
      <c r="M214" s="2">
        <v>346</v>
      </c>
      <c r="N214" s="5">
        <f t="shared" si="78"/>
        <v>-15.609756097560979</v>
      </c>
      <c r="O214" s="3">
        <f t="shared" si="77"/>
        <v>6028</v>
      </c>
      <c r="P214" s="5">
        <f t="shared" si="79"/>
        <v>-5.0110305704380682</v>
      </c>
    </row>
    <row r="215" spans="1:16" x14ac:dyDescent="0.25">
      <c r="A215" s="2" t="s">
        <v>10</v>
      </c>
      <c r="B215" s="7">
        <v>3592</v>
      </c>
      <c r="C215" s="7">
        <v>4724</v>
      </c>
      <c r="D215" s="7">
        <v>4668</v>
      </c>
      <c r="E215" s="7">
        <v>1463</v>
      </c>
      <c r="F215" s="7">
        <v>6059</v>
      </c>
      <c r="G215" s="7">
        <v>6191</v>
      </c>
      <c r="H215" s="7">
        <v>2298</v>
      </c>
      <c r="I215" s="7">
        <v>2075</v>
      </c>
      <c r="J215" s="7">
        <v>1176</v>
      </c>
      <c r="K215" s="7">
        <v>1972</v>
      </c>
      <c r="L215" s="6">
        <v>1537</v>
      </c>
      <c r="M215" s="6">
        <v>2251</v>
      </c>
      <c r="N215" s="5">
        <f t="shared" si="78"/>
        <v>-57.727699530516432</v>
      </c>
      <c r="O215" s="7">
        <f t="shared" si="77"/>
        <v>38006</v>
      </c>
      <c r="P215" s="5">
        <v>-40.9</v>
      </c>
    </row>
    <row r="216" spans="1:16" x14ac:dyDescent="0.25">
      <c r="A216" s="26" t="s">
        <v>11</v>
      </c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</row>
    <row r="217" spans="1:16" x14ac:dyDescent="0.25">
      <c r="A217" s="2" t="s">
        <v>6</v>
      </c>
      <c r="B217" s="3">
        <v>2223081</v>
      </c>
      <c r="C217" s="3">
        <v>2251130</v>
      </c>
      <c r="D217" s="3">
        <v>2872414</v>
      </c>
      <c r="E217" s="3">
        <v>3430416</v>
      </c>
      <c r="F217" s="3">
        <v>3590467</v>
      </c>
      <c r="G217" s="3">
        <v>3768703</v>
      </c>
      <c r="H217" s="3">
        <v>4056009</v>
      </c>
      <c r="I217" s="3">
        <v>4068216</v>
      </c>
      <c r="J217" s="3">
        <v>3803164</v>
      </c>
      <c r="K217" s="3">
        <v>3587245</v>
      </c>
      <c r="L217" s="3">
        <v>2907870</v>
      </c>
      <c r="M217" s="3">
        <v>2969088</v>
      </c>
      <c r="N217" s="5">
        <f>(M217/M246-1)*100</f>
        <v>11.878431804034296</v>
      </c>
      <c r="O217" s="3">
        <f t="shared" ref="O217:O221" si="80">SUM(B217:M217)</f>
        <v>39527803</v>
      </c>
      <c r="P217" s="5">
        <f>(O217/O246-1)*100</f>
        <v>14.95646025634243</v>
      </c>
    </row>
    <row r="218" spans="1:16" x14ac:dyDescent="0.25">
      <c r="A218" s="2" t="s">
        <v>7</v>
      </c>
      <c r="B218" s="3">
        <v>1838080</v>
      </c>
      <c r="C218" s="3">
        <v>1892539</v>
      </c>
      <c r="D218" s="3">
        <v>2336048</v>
      </c>
      <c r="E218" s="3">
        <v>2775133</v>
      </c>
      <c r="F218" s="3">
        <v>2928560</v>
      </c>
      <c r="G218" s="3">
        <v>3058708</v>
      </c>
      <c r="H218" s="3">
        <v>3245375</v>
      </c>
      <c r="I218" s="3">
        <v>3276714</v>
      </c>
      <c r="J218" s="3">
        <v>3067595</v>
      </c>
      <c r="K218" s="3">
        <v>2841240</v>
      </c>
      <c r="L218" s="3">
        <v>2375495</v>
      </c>
      <c r="M218" s="3">
        <v>2500147</v>
      </c>
      <c r="N218" s="5">
        <f t="shared" ref="N218:N221" si="81">(M218/M247-1)*100</f>
        <v>11.072425625834104</v>
      </c>
      <c r="O218" s="3">
        <f t="shared" si="80"/>
        <v>32135634</v>
      </c>
      <c r="P218" s="5">
        <f t="shared" ref="P218:P221" si="82">(O218/O247-1)*100</f>
        <v>16.644820317163123</v>
      </c>
    </row>
    <row r="219" spans="1:16" x14ac:dyDescent="0.25">
      <c r="A219" s="2" t="s">
        <v>8</v>
      </c>
      <c r="B219" s="3">
        <v>378516</v>
      </c>
      <c r="C219" s="3">
        <v>351360</v>
      </c>
      <c r="D219" s="3">
        <v>514572</v>
      </c>
      <c r="E219" s="3">
        <v>629788</v>
      </c>
      <c r="F219" s="3">
        <v>636666</v>
      </c>
      <c r="G219" s="3">
        <v>693782</v>
      </c>
      <c r="H219" s="3">
        <v>795202</v>
      </c>
      <c r="I219" s="3">
        <v>781952</v>
      </c>
      <c r="J219" s="3">
        <v>727448</v>
      </c>
      <c r="K219" s="3">
        <v>739288</v>
      </c>
      <c r="L219" s="3">
        <v>526968</v>
      </c>
      <c r="M219" s="3">
        <v>462104</v>
      </c>
      <c r="N219" s="5">
        <f t="shared" si="81"/>
        <v>16.687625309960662</v>
      </c>
      <c r="O219" s="3">
        <f t="shared" si="80"/>
        <v>7237646</v>
      </c>
      <c r="P219" s="5">
        <f t="shared" si="82"/>
        <v>7.6129396392426107</v>
      </c>
    </row>
    <row r="220" spans="1:16" x14ac:dyDescent="0.25">
      <c r="A220" s="2" t="s">
        <v>9</v>
      </c>
      <c r="B220" s="3">
        <v>21739</v>
      </c>
      <c r="C220" s="3">
        <v>20467</v>
      </c>
      <c r="D220" s="3">
        <v>24789</v>
      </c>
      <c r="E220" s="3">
        <v>27797</v>
      </c>
      <c r="F220" s="3">
        <v>29728</v>
      </c>
      <c r="G220" s="3">
        <v>29918</v>
      </c>
      <c r="H220" s="3">
        <v>31282</v>
      </c>
      <c r="I220" s="3">
        <v>30871</v>
      </c>
      <c r="J220" s="3">
        <v>29959</v>
      </c>
      <c r="K220" s="3">
        <v>28888</v>
      </c>
      <c r="L220" s="3">
        <v>24582</v>
      </c>
      <c r="M220" s="3">
        <v>24720</v>
      </c>
      <c r="N220" s="5">
        <f t="shared" si="81"/>
        <v>5.8627039527215041</v>
      </c>
      <c r="O220" s="3">
        <f t="shared" si="80"/>
        <v>324740</v>
      </c>
      <c r="P220" s="5">
        <f t="shared" si="82"/>
        <v>9.6772232485722078</v>
      </c>
    </row>
    <row r="221" spans="1:16" x14ac:dyDescent="0.25">
      <c r="A221" s="2" t="s">
        <v>10</v>
      </c>
      <c r="B221" s="7">
        <v>22564213.450000003</v>
      </c>
      <c r="C221" s="7">
        <v>21457316.879999999</v>
      </c>
      <c r="D221" s="7">
        <v>26549068.939999998</v>
      </c>
      <c r="E221" s="7">
        <v>24870274.109999999</v>
      </c>
      <c r="F221" s="7">
        <v>25084598.829999998</v>
      </c>
      <c r="G221" s="7">
        <v>23357682.91</v>
      </c>
      <c r="H221" s="7">
        <v>24596550.43</v>
      </c>
      <c r="I221" s="7">
        <v>24887647.920000002</v>
      </c>
      <c r="J221" s="7">
        <v>26163206.609999999</v>
      </c>
      <c r="K221" s="7">
        <v>28258522.59</v>
      </c>
      <c r="L221" s="7">
        <v>28170203.960000001</v>
      </c>
      <c r="M221" s="7">
        <v>24306985.280000001</v>
      </c>
      <c r="N221" s="5">
        <f t="shared" si="81"/>
        <v>-1.4321558762392939</v>
      </c>
      <c r="O221" s="7">
        <f t="shared" si="80"/>
        <v>300266271.91000009</v>
      </c>
      <c r="P221" s="5">
        <f t="shared" si="82"/>
        <v>-3.5859793114276006</v>
      </c>
    </row>
    <row r="224" spans="1:16" x14ac:dyDescent="0.25">
      <c r="B224" s="25">
        <v>2018</v>
      </c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</row>
    <row r="225" spans="1:16" x14ac:dyDescent="0.25">
      <c r="A225" s="1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 t="s">
        <v>20</v>
      </c>
      <c r="O225" s="18"/>
      <c r="P225" s="18" t="s">
        <v>20</v>
      </c>
    </row>
    <row r="226" spans="1:16" x14ac:dyDescent="0.25">
      <c r="A226" s="1"/>
      <c r="B226" s="17" t="s">
        <v>12</v>
      </c>
      <c r="C226" s="17" t="s">
        <v>13</v>
      </c>
      <c r="D226" s="17" t="s">
        <v>0</v>
      </c>
      <c r="E226" s="17" t="s">
        <v>14</v>
      </c>
      <c r="F226" s="17" t="s">
        <v>1</v>
      </c>
      <c r="G226" s="17" t="s">
        <v>2</v>
      </c>
      <c r="H226" s="17" t="s">
        <v>3</v>
      </c>
      <c r="I226" s="17" t="s">
        <v>15</v>
      </c>
      <c r="J226" s="17" t="s">
        <v>16</v>
      </c>
      <c r="K226" s="17" t="s">
        <v>17</v>
      </c>
      <c r="L226" s="17" t="s">
        <v>18</v>
      </c>
      <c r="M226" s="17" t="s">
        <v>19</v>
      </c>
      <c r="N226" s="17" t="s">
        <v>21</v>
      </c>
      <c r="O226" s="17" t="s">
        <v>4</v>
      </c>
      <c r="P226" s="17" t="s">
        <v>4</v>
      </c>
    </row>
    <row r="227" spans="1:16" x14ac:dyDescent="0.25">
      <c r="A227" s="26" t="s">
        <v>5</v>
      </c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</row>
    <row r="228" spans="1:16" x14ac:dyDescent="0.25">
      <c r="A228" s="2" t="s">
        <v>6</v>
      </c>
      <c r="B228" s="3">
        <v>1472161</v>
      </c>
      <c r="C228" s="3">
        <v>1483432</v>
      </c>
      <c r="D228" s="3">
        <v>1908514</v>
      </c>
      <c r="E228" s="3">
        <v>2167764</v>
      </c>
      <c r="F228" s="3">
        <v>2313306</v>
      </c>
      <c r="G228" s="3">
        <v>2494749</v>
      </c>
      <c r="H228" s="3">
        <v>2730440</v>
      </c>
      <c r="I228" s="3">
        <v>2783173</v>
      </c>
      <c r="J228" s="3">
        <v>2696340</v>
      </c>
      <c r="K228" s="3">
        <v>2583961</v>
      </c>
      <c r="L228" s="3">
        <v>2192658</v>
      </c>
      <c r="M228" s="3">
        <v>2210411</v>
      </c>
      <c r="N228" s="2">
        <v>25.8</v>
      </c>
      <c r="O228" s="3">
        <v>27037292</v>
      </c>
      <c r="P228" s="2">
        <v>10.8</v>
      </c>
    </row>
    <row r="229" spans="1:16" x14ac:dyDescent="0.25">
      <c r="A229" s="2" t="s">
        <v>7</v>
      </c>
      <c r="B229" s="3">
        <v>1108970</v>
      </c>
      <c r="C229" s="3">
        <v>1153295</v>
      </c>
      <c r="D229" s="3">
        <v>1435673</v>
      </c>
      <c r="E229" s="3">
        <v>1583842</v>
      </c>
      <c r="F229" s="3">
        <v>1713278</v>
      </c>
      <c r="G229" s="3">
        <v>1817229</v>
      </c>
      <c r="H229" s="3">
        <v>1979545</v>
      </c>
      <c r="I229" s="3">
        <v>2007564</v>
      </c>
      <c r="J229" s="3">
        <v>2005766</v>
      </c>
      <c r="K229" s="3">
        <v>1918296</v>
      </c>
      <c r="L229" s="3">
        <v>1728145</v>
      </c>
      <c r="M229" s="3">
        <v>1811980</v>
      </c>
      <c r="N229" s="2">
        <v>32.700000000000003</v>
      </c>
      <c r="O229" s="3">
        <v>20263501</v>
      </c>
      <c r="P229" s="2">
        <v>13.6</v>
      </c>
    </row>
    <row r="230" spans="1:16" x14ac:dyDescent="0.25">
      <c r="A230" s="2" t="s">
        <v>8</v>
      </c>
      <c r="B230" s="3">
        <v>354730</v>
      </c>
      <c r="C230" s="3">
        <v>322444</v>
      </c>
      <c r="D230" s="3">
        <v>463872</v>
      </c>
      <c r="E230" s="3">
        <v>576774</v>
      </c>
      <c r="F230" s="3">
        <v>594174</v>
      </c>
      <c r="G230" s="3">
        <v>669664</v>
      </c>
      <c r="H230" s="3">
        <v>740380</v>
      </c>
      <c r="I230" s="3">
        <v>766048</v>
      </c>
      <c r="J230" s="3">
        <v>682240</v>
      </c>
      <c r="K230" s="3">
        <v>658624</v>
      </c>
      <c r="L230" s="3">
        <v>457644</v>
      </c>
      <c r="M230" s="3">
        <v>392560</v>
      </c>
      <c r="N230" s="2">
        <v>2.4</v>
      </c>
      <c r="O230" s="3">
        <v>6679300</v>
      </c>
      <c r="P230" s="2">
        <v>3.7</v>
      </c>
    </row>
    <row r="231" spans="1:16" x14ac:dyDescent="0.25">
      <c r="A231" s="2" t="s">
        <v>9</v>
      </c>
      <c r="B231" s="3">
        <v>15758</v>
      </c>
      <c r="C231" s="3">
        <v>14882</v>
      </c>
      <c r="D231" s="3">
        <v>18032</v>
      </c>
      <c r="E231" s="3">
        <v>19565</v>
      </c>
      <c r="F231" s="3">
        <v>21050</v>
      </c>
      <c r="G231" s="3">
        <v>21548</v>
      </c>
      <c r="H231" s="3">
        <v>22404</v>
      </c>
      <c r="I231" s="3">
        <v>22725</v>
      </c>
      <c r="J231" s="3">
        <v>22428</v>
      </c>
      <c r="K231" s="3">
        <v>22684</v>
      </c>
      <c r="L231" s="3">
        <v>20256</v>
      </c>
      <c r="M231" s="3">
        <v>19671</v>
      </c>
      <c r="N231" s="2">
        <v>19.3</v>
      </c>
      <c r="O231" s="3">
        <v>241004</v>
      </c>
      <c r="P231" s="2">
        <v>7.3</v>
      </c>
    </row>
    <row r="232" spans="1:16" x14ac:dyDescent="0.25">
      <c r="A232" s="2" t="s">
        <v>10</v>
      </c>
      <c r="B232" s="7">
        <v>21846837.609999999</v>
      </c>
      <c r="C232" s="7">
        <v>20567238</v>
      </c>
      <c r="D232" s="7">
        <v>25691357.369999997</v>
      </c>
      <c r="E232" s="7">
        <v>25230134.66</v>
      </c>
      <c r="F232" s="7">
        <v>24019335.259999998</v>
      </c>
      <c r="G232" s="7">
        <v>25380901.990000002</v>
      </c>
      <c r="H232" s="7">
        <v>25493193.629999999</v>
      </c>
      <c r="I232" s="7">
        <v>24470793</v>
      </c>
      <c r="J232" s="7">
        <v>25675506.93</v>
      </c>
      <c r="K232" s="7">
        <v>27410802.100000001</v>
      </c>
      <c r="L232" s="7">
        <v>26288396.579999998</v>
      </c>
      <c r="M232" s="7">
        <v>23483878.170000002</v>
      </c>
      <c r="N232" s="2">
        <v>-4.0999999999999996</v>
      </c>
      <c r="O232" s="9">
        <f>SUM(B232:M232)</f>
        <v>295558375.30000001</v>
      </c>
      <c r="P232" s="2">
        <v>2.6</v>
      </c>
    </row>
    <row r="233" spans="1:16" x14ac:dyDescent="0.25">
      <c r="A233" s="26" t="s">
        <v>22</v>
      </c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</row>
    <row r="234" spans="1:16" x14ac:dyDescent="0.25">
      <c r="A234" s="2" t="s">
        <v>6</v>
      </c>
      <c r="B234" s="3">
        <v>351550</v>
      </c>
      <c r="C234" s="3">
        <v>349430</v>
      </c>
      <c r="D234" s="3">
        <v>471070</v>
      </c>
      <c r="E234" s="3">
        <v>591283</v>
      </c>
      <c r="F234" s="3">
        <v>643089</v>
      </c>
      <c r="G234" s="3">
        <v>663088</v>
      </c>
      <c r="H234" s="3">
        <v>756356</v>
      </c>
      <c r="I234" s="3">
        <v>759547</v>
      </c>
      <c r="J234" s="3">
        <v>706814</v>
      </c>
      <c r="K234" s="3">
        <v>646559</v>
      </c>
      <c r="L234" s="3">
        <v>453563</v>
      </c>
      <c r="M234" s="3">
        <v>414418</v>
      </c>
      <c r="N234" s="2">
        <v>9.8000000000000007</v>
      </c>
      <c r="O234" s="3">
        <v>6808177</v>
      </c>
      <c r="P234" s="2">
        <v>13.2</v>
      </c>
    </row>
    <row r="235" spans="1:16" x14ac:dyDescent="0.25">
      <c r="A235" s="2" t="s">
        <v>7</v>
      </c>
      <c r="B235" s="3">
        <v>349478</v>
      </c>
      <c r="C235" s="3">
        <v>348561</v>
      </c>
      <c r="D235" s="3">
        <v>469094</v>
      </c>
      <c r="E235" s="3">
        <v>587009</v>
      </c>
      <c r="F235" s="3">
        <v>639491</v>
      </c>
      <c r="G235" s="3">
        <v>659223</v>
      </c>
      <c r="H235" s="3">
        <v>750295</v>
      </c>
      <c r="I235" s="3">
        <v>752537</v>
      </c>
      <c r="J235" s="3">
        <v>701405</v>
      </c>
      <c r="K235" s="3">
        <v>639915</v>
      </c>
      <c r="L235" s="3">
        <v>450656</v>
      </c>
      <c r="M235" s="3">
        <v>410960</v>
      </c>
      <c r="N235" s="2">
        <v>9.6</v>
      </c>
      <c r="O235" s="3">
        <v>6760181</v>
      </c>
      <c r="P235" s="2">
        <v>13.1</v>
      </c>
    </row>
    <row r="236" spans="1:16" x14ac:dyDescent="0.25">
      <c r="A236" s="2" t="s">
        <v>8</v>
      </c>
      <c r="B236" s="3">
        <v>2072</v>
      </c>
      <c r="C236" s="3">
        <v>806</v>
      </c>
      <c r="D236" s="3">
        <v>1976</v>
      </c>
      <c r="E236" s="3">
        <v>4274</v>
      </c>
      <c r="F236" s="3">
        <v>3474</v>
      </c>
      <c r="G236" s="3">
        <v>3678</v>
      </c>
      <c r="H236" s="3">
        <v>5720</v>
      </c>
      <c r="I236" s="3">
        <v>6696</v>
      </c>
      <c r="J236" s="3">
        <v>4914</v>
      </c>
      <c r="K236" s="3">
        <v>6554</v>
      </c>
      <c r="L236" s="3">
        <v>2712</v>
      </c>
      <c r="M236" s="3">
        <v>3458</v>
      </c>
      <c r="N236" s="2">
        <v>38.299999999999997</v>
      </c>
      <c r="O236" s="3">
        <v>46328</v>
      </c>
      <c r="P236" s="2">
        <v>59.2</v>
      </c>
    </row>
    <row r="237" spans="1:16" x14ac:dyDescent="0.25">
      <c r="A237" s="2" t="s">
        <v>9</v>
      </c>
      <c r="B237" s="3">
        <v>2909</v>
      </c>
      <c r="C237" s="3">
        <v>2622</v>
      </c>
      <c r="D237" s="3">
        <v>3400</v>
      </c>
      <c r="E237" s="3">
        <v>4319</v>
      </c>
      <c r="F237" s="3">
        <v>4674</v>
      </c>
      <c r="G237" s="3">
        <v>4685</v>
      </c>
      <c r="H237" s="3">
        <v>5076</v>
      </c>
      <c r="I237" s="3">
        <v>5072</v>
      </c>
      <c r="J237" s="3">
        <v>4766</v>
      </c>
      <c r="K237" s="3">
        <v>4580</v>
      </c>
      <c r="L237" s="3">
        <v>3357</v>
      </c>
      <c r="M237" s="3">
        <v>3270</v>
      </c>
      <c r="N237" s="2">
        <v>8.6</v>
      </c>
      <c r="O237" s="3">
        <v>48737</v>
      </c>
      <c r="P237" s="2">
        <v>13.4</v>
      </c>
    </row>
    <row r="238" spans="1:16" x14ac:dyDescent="0.25">
      <c r="A238" s="2" t="s">
        <v>10</v>
      </c>
      <c r="B238" s="7">
        <v>1185572</v>
      </c>
      <c r="C238" s="7">
        <v>1242394</v>
      </c>
      <c r="D238" s="7">
        <v>1478166</v>
      </c>
      <c r="E238" s="7">
        <v>1271843</v>
      </c>
      <c r="F238" s="7">
        <v>1434957</v>
      </c>
      <c r="G238" s="7">
        <v>1285663</v>
      </c>
      <c r="H238" s="7">
        <v>1359777</v>
      </c>
      <c r="I238" s="7">
        <v>1399231</v>
      </c>
      <c r="J238" s="7">
        <v>1174278</v>
      </c>
      <c r="K238" s="7">
        <v>1421030</v>
      </c>
      <c r="L238" s="7">
        <v>1392150</v>
      </c>
      <c r="M238" s="7">
        <v>1170954</v>
      </c>
      <c r="N238" s="2">
        <v>1.4</v>
      </c>
      <c r="O238" s="9">
        <f>SUM(B238:M238)</f>
        <v>15816015</v>
      </c>
      <c r="P238" s="2">
        <v>8.1999999999999993</v>
      </c>
    </row>
    <row r="239" spans="1:16" x14ac:dyDescent="0.25">
      <c r="A239" s="26" t="s">
        <v>23</v>
      </c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</row>
    <row r="240" spans="1:16" x14ac:dyDescent="0.25">
      <c r="A240" s="2" t="s">
        <v>6</v>
      </c>
      <c r="B240" s="3">
        <v>29477</v>
      </c>
      <c r="C240" s="3">
        <v>29240</v>
      </c>
      <c r="D240" s="3">
        <v>32915</v>
      </c>
      <c r="E240" s="3">
        <v>35181</v>
      </c>
      <c r="F240" s="3">
        <v>33344</v>
      </c>
      <c r="G240" s="3">
        <v>52528</v>
      </c>
      <c r="H240" s="3">
        <v>89666</v>
      </c>
      <c r="I240" s="3">
        <v>88857</v>
      </c>
      <c r="J240" s="3">
        <v>54244</v>
      </c>
      <c r="K240" s="3">
        <v>33790</v>
      </c>
      <c r="L240" s="3">
        <v>30236</v>
      </c>
      <c r="M240" s="3">
        <v>29023</v>
      </c>
      <c r="N240" s="2">
        <v>-5.4</v>
      </c>
      <c r="O240" s="3">
        <v>539552</v>
      </c>
      <c r="P240" s="2">
        <v>9.1</v>
      </c>
    </row>
    <row r="241" spans="1:16" x14ac:dyDescent="0.25">
      <c r="A241" s="2" t="s">
        <v>7</v>
      </c>
      <c r="B241" s="3">
        <v>27900</v>
      </c>
      <c r="C241" s="3">
        <v>27805</v>
      </c>
      <c r="D241" s="3">
        <v>31508</v>
      </c>
      <c r="E241" s="3">
        <v>34226</v>
      </c>
      <c r="F241" s="3">
        <v>32477</v>
      </c>
      <c r="G241" s="3">
        <v>51418</v>
      </c>
      <c r="H241" s="3">
        <v>88955</v>
      </c>
      <c r="I241" s="3">
        <v>88234</v>
      </c>
      <c r="J241" s="3">
        <v>53430</v>
      </c>
      <c r="K241" s="3">
        <v>32630</v>
      </c>
      <c r="L241" s="3">
        <v>28757</v>
      </c>
      <c r="M241" s="3">
        <v>27976</v>
      </c>
      <c r="N241" s="2">
        <v>-4.5999999999999996</v>
      </c>
      <c r="O241" s="3">
        <v>526306</v>
      </c>
      <c r="P241" s="2">
        <v>9.3000000000000007</v>
      </c>
    </row>
    <row r="242" spans="1:16" x14ac:dyDescent="0.25">
      <c r="A242" s="2" t="s">
        <v>8</v>
      </c>
      <c r="B242" s="2">
        <v>0</v>
      </c>
      <c r="C242" s="2">
        <v>0</v>
      </c>
      <c r="D242" s="2">
        <v>0</v>
      </c>
      <c r="E242" s="2">
        <v>0</v>
      </c>
      <c r="F242" s="2">
        <v>0</v>
      </c>
      <c r="G242" s="2">
        <v>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/>
      <c r="O242" s="3">
        <v>0</v>
      </c>
      <c r="P242" s="2"/>
    </row>
    <row r="243" spans="1:16" x14ac:dyDescent="0.25">
      <c r="A243" s="2" t="s">
        <v>9</v>
      </c>
      <c r="B243" s="2">
        <v>423</v>
      </c>
      <c r="C243" s="2">
        <v>404</v>
      </c>
      <c r="D243" s="2">
        <v>455</v>
      </c>
      <c r="E243" s="2">
        <v>475</v>
      </c>
      <c r="F243" s="2">
        <v>475</v>
      </c>
      <c r="G243" s="2">
        <v>599</v>
      </c>
      <c r="H243" s="2">
        <v>776</v>
      </c>
      <c r="I243" s="2">
        <v>796</v>
      </c>
      <c r="J243" s="2">
        <v>621</v>
      </c>
      <c r="K243" s="2">
        <v>475</v>
      </c>
      <c r="L243" s="2">
        <v>426</v>
      </c>
      <c r="M243" s="2">
        <v>410</v>
      </c>
      <c r="N243" s="2">
        <v>-2.6</v>
      </c>
      <c r="O243" s="3">
        <v>6346</v>
      </c>
      <c r="P243" s="2">
        <v>0.7</v>
      </c>
    </row>
    <row r="244" spans="1:16" x14ac:dyDescent="0.25">
      <c r="A244" s="2" t="s">
        <v>10</v>
      </c>
      <c r="B244" s="7">
        <v>3984</v>
      </c>
      <c r="C244" s="7">
        <v>3884</v>
      </c>
      <c r="D244" s="7">
        <v>5278</v>
      </c>
      <c r="E244" s="7">
        <v>7948</v>
      </c>
      <c r="F244" s="7">
        <v>4667</v>
      </c>
      <c r="G244" s="7">
        <v>5182</v>
      </c>
      <c r="H244" s="7">
        <v>6834</v>
      </c>
      <c r="I244" s="7">
        <v>3041</v>
      </c>
      <c r="J244" s="7">
        <v>3635</v>
      </c>
      <c r="K244" s="7">
        <v>5990</v>
      </c>
      <c r="L244" s="7">
        <v>4081</v>
      </c>
      <c r="M244" s="7">
        <v>5325</v>
      </c>
      <c r="N244" s="2">
        <v>74.5</v>
      </c>
      <c r="O244" s="9">
        <f>SUM(B244:M244)</f>
        <v>59849</v>
      </c>
      <c r="P244" s="2">
        <v>45.1</v>
      </c>
    </row>
    <row r="245" spans="1:16" x14ac:dyDescent="0.25">
      <c r="A245" s="26" t="s">
        <v>11</v>
      </c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</row>
    <row r="246" spans="1:16" x14ac:dyDescent="0.25">
      <c r="A246" s="2" t="s">
        <v>6</v>
      </c>
      <c r="B246" s="3">
        <v>1853188</v>
      </c>
      <c r="C246" s="3">
        <v>1862102</v>
      </c>
      <c r="D246" s="3">
        <v>2412499</v>
      </c>
      <c r="E246" s="3">
        <v>2794228</v>
      </c>
      <c r="F246" s="3">
        <v>2989739</v>
      </c>
      <c r="G246" s="3">
        <v>3210365</v>
      </c>
      <c r="H246" s="3">
        <v>3576462</v>
      </c>
      <c r="I246" s="3">
        <v>3631577</v>
      </c>
      <c r="J246" s="3">
        <v>3457398</v>
      </c>
      <c r="K246" s="3">
        <v>3264310</v>
      </c>
      <c r="L246" s="3">
        <v>2676457</v>
      </c>
      <c r="M246" s="3">
        <v>2653852</v>
      </c>
      <c r="N246" s="2">
        <v>22.5</v>
      </c>
      <c r="O246" s="3">
        <v>34385021</v>
      </c>
      <c r="P246" s="2">
        <v>11.3</v>
      </c>
    </row>
    <row r="247" spans="1:16" x14ac:dyDescent="0.25">
      <c r="A247" s="2" t="s">
        <v>7</v>
      </c>
      <c r="B247" s="3">
        <v>1486348</v>
      </c>
      <c r="C247" s="3">
        <v>1529661</v>
      </c>
      <c r="D247" s="3">
        <v>1936275</v>
      </c>
      <c r="E247" s="3">
        <v>2205077</v>
      </c>
      <c r="F247" s="3">
        <v>2385246</v>
      </c>
      <c r="G247" s="3">
        <v>2527870</v>
      </c>
      <c r="H247" s="3">
        <v>2818795</v>
      </c>
      <c r="I247" s="3">
        <v>2848335</v>
      </c>
      <c r="J247" s="3">
        <v>2760601</v>
      </c>
      <c r="K247" s="3">
        <v>2590841</v>
      </c>
      <c r="L247" s="3">
        <v>2207558</v>
      </c>
      <c r="M247" s="3">
        <v>2250916</v>
      </c>
      <c r="N247" s="2">
        <v>27.2</v>
      </c>
      <c r="O247" s="3">
        <v>27549988</v>
      </c>
      <c r="P247" s="2">
        <v>13.4</v>
      </c>
    </row>
    <row r="248" spans="1:16" x14ac:dyDescent="0.25">
      <c r="A248" s="2" t="s">
        <v>8</v>
      </c>
      <c r="B248" s="3">
        <v>356802</v>
      </c>
      <c r="C248" s="3">
        <v>323250</v>
      </c>
      <c r="D248" s="3">
        <v>465848</v>
      </c>
      <c r="E248" s="3">
        <v>581048</v>
      </c>
      <c r="F248" s="3">
        <v>597648</v>
      </c>
      <c r="G248" s="3">
        <v>673342</v>
      </c>
      <c r="H248" s="3">
        <v>746100</v>
      </c>
      <c r="I248" s="3">
        <v>772744</v>
      </c>
      <c r="J248" s="3">
        <v>687154</v>
      </c>
      <c r="K248" s="3">
        <v>665178</v>
      </c>
      <c r="L248" s="3">
        <v>460356</v>
      </c>
      <c r="M248" s="3">
        <v>396018</v>
      </c>
      <c r="N248" s="2">
        <v>2.7</v>
      </c>
      <c r="O248" s="3">
        <v>6725628</v>
      </c>
      <c r="P248" s="2">
        <v>3.9</v>
      </c>
    </row>
    <row r="249" spans="1:16" x14ac:dyDescent="0.25">
      <c r="A249" s="2" t="s">
        <v>9</v>
      </c>
      <c r="B249" s="3">
        <v>19090</v>
      </c>
      <c r="C249" s="3">
        <v>17908</v>
      </c>
      <c r="D249" s="3">
        <v>21887</v>
      </c>
      <c r="E249" s="3">
        <v>24359</v>
      </c>
      <c r="F249" s="3">
        <v>26199</v>
      </c>
      <c r="G249" s="3">
        <v>26832</v>
      </c>
      <c r="H249" s="3">
        <v>28256</v>
      </c>
      <c r="I249" s="3">
        <v>28593</v>
      </c>
      <c r="J249" s="3">
        <v>27815</v>
      </c>
      <c r="K249" s="3">
        <v>27739</v>
      </c>
      <c r="L249" s="3">
        <v>24039</v>
      </c>
      <c r="M249" s="3">
        <v>23351</v>
      </c>
      <c r="N249" s="2">
        <v>17.2</v>
      </c>
      <c r="O249" s="3">
        <v>296087</v>
      </c>
      <c r="P249" s="2">
        <v>8.1</v>
      </c>
    </row>
    <row r="250" spans="1:16" x14ac:dyDescent="0.25">
      <c r="A250" s="2" t="s">
        <v>10</v>
      </c>
      <c r="B250" s="7">
        <v>23036393.609999999</v>
      </c>
      <c r="C250" s="7">
        <v>21813516</v>
      </c>
      <c r="D250" s="7">
        <v>27174801.369999997</v>
      </c>
      <c r="E250" s="7">
        <v>26509925.66</v>
      </c>
      <c r="F250" s="7">
        <v>25458959.259999998</v>
      </c>
      <c r="G250" s="7">
        <v>26671746.990000002</v>
      </c>
      <c r="H250" s="7">
        <v>26859804.629999999</v>
      </c>
      <c r="I250" s="7">
        <v>25873065</v>
      </c>
      <c r="J250" s="7">
        <v>26853419.93</v>
      </c>
      <c r="K250" s="7">
        <v>28837822.100000001</v>
      </c>
      <c r="L250" s="7">
        <v>27684627.579999998</v>
      </c>
      <c r="M250" s="7">
        <v>24660157.170000002</v>
      </c>
      <c r="N250" s="2">
        <v>-3.8</v>
      </c>
      <c r="O250" s="9">
        <f>SUM(B250:M250)</f>
        <v>311434239.30000001</v>
      </c>
      <c r="P250" s="2">
        <v>2.9</v>
      </c>
    </row>
  </sheetData>
  <mergeCells count="40">
    <mergeCell ref="B38:P38"/>
    <mergeCell ref="A41:P41"/>
    <mergeCell ref="A48:P48"/>
    <mergeCell ref="A55:P55"/>
    <mergeCell ref="A62:P62"/>
    <mergeCell ref="A95:P95"/>
    <mergeCell ref="B71:P71"/>
    <mergeCell ref="A74:P74"/>
    <mergeCell ref="A81:P81"/>
    <mergeCell ref="A88:P88"/>
    <mergeCell ref="A128:P128"/>
    <mergeCell ref="B104:P104"/>
    <mergeCell ref="A107:P107"/>
    <mergeCell ref="A114:P114"/>
    <mergeCell ref="A121:P121"/>
    <mergeCell ref="A227:P227"/>
    <mergeCell ref="A233:P233"/>
    <mergeCell ref="A239:P239"/>
    <mergeCell ref="A245:P245"/>
    <mergeCell ref="A198:P198"/>
    <mergeCell ref="A204:P204"/>
    <mergeCell ref="A210:P210"/>
    <mergeCell ref="A216:P216"/>
    <mergeCell ref="B224:P224"/>
    <mergeCell ref="B166:P166"/>
    <mergeCell ref="B195:P195"/>
    <mergeCell ref="A169:P169"/>
    <mergeCell ref="A175:P175"/>
    <mergeCell ref="A181:P181"/>
    <mergeCell ref="A187:P187"/>
    <mergeCell ref="B137:P137"/>
    <mergeCell ref="A140:P140"/>
    <mergeCell ref="A146:P146"/>
    <mergeCell ref="A152:P152"/>
    <mergeCell ref="A158:P158"/>
    <mergeCell ref="B5:P5"/>
    <mergeCell ref="A8:P8"/>
    <mergeCell ref="A15:P15"/>
    <mergeCell ref="A22:P22"/>
    <mergeCell ref="A29:P29"/>
  </mergeCells>
  <conditionalFormatting sqref="N9:N14">
    <cfRule type="cellIs" dxfId="285" priority="15" operator="lessThan">
      <formula>0</formula>
    </cfRule>
    <cfRule type="cellIs" dxfId="284" priority="16" operator="greaterThan">
      <formula>0</formula>
    </cfRule>
  </conditionalFormatting>
  <conditionalFormatting sqref="N16:N21">
    <cfRule type="cellIs" dxfId="283" priority="11" operator="lessThan">
      <formula>0</formula>
    </cfRule>
    <cfRule type="cellIs" dxfId="282" priority="12" operator="greaterThan">
      <formula>0</formula>
    </cfRule>
  </conditionalFormatting>
  <conditionalFormatting sqref="N23:N28">
    <cfRule type="cellIs" dxfId="281" priority="9" operator="lessThan">
      <formula>0</formula>
    </cfRule>
    <cfRule type="cellIs" dxfId="280" priority="10" operator="greaterThan">
      <formula>0</formula>
    </cfRule>
  </conditionalFormatting>
  <conditionalFormatting sqref="N30:N35">
    <cfRule type="cellIs" dxfId="279" priority="7" operator="lessThan">
      <formula>0</formula>
    </cfRule>
    <cfRule type="cellIs" dxfId="278" priority="8" operator="greaterThan">
      <formula>0</formula>
    </cfRule>
  </conditionalFormatting>
  <conditionalFormatting sqref="N42:N47">
    <cfRule type="cellIs" dxfId="277" priority="43" operator="lessThan">
      <formula>0</formula>
    </cfRule>
    <cfRule type="cellIs" dxfId="276" priority="44" operator="greaterThan">
      <formula>0</formula>
    </cfRule>
  </conditionalFormatting>
  <conditionalFormatting sqref="N49:N54">
    <cfRule type="cellIs" dxfId="275" priority="27" operator="lessThan">
      <formula>0</formula>
    </cfRule>
    <cfRule type="cellIs" dxfId="274" priority="28" operator="greaterThan">
      <formula>0</formula>
    </cfRule>
  </conditionalFormatting>
  <conditionalFormatting sqref="N56:N61">
    <cfRule type="cellIs" dxfId="273" priority="25" operator="lessThan">
      <formula>0</formula>
    </cfRule>
    <cfRule type="cellIs" dxfId="272" priority="26" operator="greaterThan">
      <formula>0</formula>
    </cfRule>
  </conditionalFormatting>
  <conditionalFormatting sqref="N63:N68">
    <cfRule type="cellIs" dxfId="271" priority="23" operator="lessThan">
      <formula>0</formula>
    </cfRule>
    <cfRule type="cellIs" dxfId="270" priority="24" operator="greaterThan">
      <formula>0</formula>
    </cfRule>
  </conditionalFormatting>
  <conditionalFormatting sqref="N75:N80">
    <cfRule type="cellIs" dxfId="269" priority="225" operator="lessThan">
      <formula>0</formula>
    </cfRule>
    <cfRule type="cellIs" dxfId="268" priority="226" operator="greaterThan">
      <formula>0</formula>
    </cfRule>
  </conditionalFormatting>
  <conditionalFormatting sqref="N82:N87">
    <cfRule type="cellIs" dxfId="267" priority="55" operator="lessThan">
      <formula>0</formula>
    </cfRule>
    <cfRule type="cellIs" dxfId="266" priority="56" operator="greaterThan">
      <formula>0</formula>
    </cfRule>
  </conditionalFormatting>
  <conditionalFormatting sqref="N89:N94">
    <cfRule type="cellIs" dxfId="265" priority="53" operator="lessThan">
      <formula>0</formula>
    </cfRule>
    <cfRule type="cellIs" dxfId="264" priority="54" operator="greaterThan">
      <formula>0</formula>
    </cfRule>
  </conditionalFormatting>
  <conditionalFormatting sqref="N96:N101">
    <cfRule type="cellIs" dxfId="263" priority="51" operator="lessThan">
      <formula>0</formula>
    </cfRule>
    <cfRule type="cellIs" dxfId="262" priority="52" operator="greaterThan">
      <formula>0</formula>
    </cfRule>
  </conditionalFormatting>
  <conditionalFormatting sqref="N108:N113">
    <cfRule type="cellIs" dxfId="261" priority="201" operator="lessThan">
      <formula>0</formula>
    </cfRule>
    <cfRule type="cellIs" dxfId="260" priority="202" operator="greaterThan">
      <formula>0</formula>
    </cfRule>
  </conditionalFormatting>
  <conditionalFormatting sqref="N115:N120">
    <cfRule type="cellIs" dxfId="259" priority="253" operator="lessThan">
      <formula>0</formula>
    </cfRule>
    <cfRule type="cellIs" dxfId="258" priority="254" operator="greaterThan">
      <formula>0</formula>
    </cfRule>
  </conditionalFormatting>
  <conditionalFormatting sqref="N122:N127">
    <cfRule type="cellIs" dxfId="257" priority="251" operator="lessThan">
      <formula>0</formula>
    </cfRule>
    <cfRule type="cellIs" dxfId="256" priority="252" operator="greaterThan">
      <formula>0</formula>
    </cfRule>
  </conditionalFormatting>
  <conditionalFormatting sqref="N129:N134">
    <cfRule type="cellIs" dxfId="255" priority="183" operator="lessThan">
      <formula>0</formula>
    </cfRule>
    <cfRule type="cellIs" dxfId="254" priority="184" operator="greaterThan">
      <formula>0</formula>
    </cfRule>
  </conditionalFormatting>
  <conditionalFormatting sqref="N141:N145">
    <cfRule type="cellIs" dxfId="253" priority="551" operator="lessThan">
      <formula>0</formula>
    </cfRule>
    <cfRule type="cellIs" dxfId="252" priority="552" operator="greaterThan">
      <formula>0</formula>
    </cfRule>
  </conditionalFormatting>
  <conditionalFormatting sqref="N147:N151">
    <cfRule type="cellIs" dxfId="251" priority="415" operator="lessThan">
      <formula>0</formula>
    </cfRule>
    <cfRule type="cellIs" dxfId="250" priority="416" operator="greaterThan">
      <formula>0</formula>
    </cfRule>
  </conditionalFormatting>
  <conditionalFormatting sqref="N153:N157">
    <cfRule type="cellIs" dxfId="249" priority="413" operator="lessThan">
      <formula>0</formula>
    </cfRule>
    <cfRule type="cellIs" dxfId="248" priority="414" operator="greaterThan">
      <formula>0</formula>
    </cfRule>
  </conditionalFormatting>
  <conditionalFormatting sqref="N159:N163">
    <cfRule type="cellIs" dxfId="247" priority="411" operator="lessThan">
      <formula>0</formula>
    </cfRule>
    <cfRule type="cellIs" dxfId="246" priority="412" operator="greaterThan">
      <formula>0</formula>
    </cfRule>
  </conditionalFormatting>
  <conditionalFormatting sqref="N170:N174">
    <cfRule type="cellIs" dxfId="245" priority="715" operator="lessThan">
      <formula>0</formula>
    </cfRule>
    <cfRule type="cellIs" dxfId="244" priority="716" operator="greaterThan">
      <formula>0</formula>
    </cfRule>
  </conditionalFormatting>
  <conditionalFormatting sqref="N176:N180 AD176:AD180 AT176:AT180 BJ176:BJ180 BZ176:BZ180 CP176:CP180 DF176:DF180 DV176:DV180 EL176:EL180 FB176:FB180 FR176:FR180 GH176:GH180 GX176:GX180 HN176:HN180 ID176:ID180 IT176:IT180 JJ176:JJ180 JZ176:JZ180 KP176:KP180 LF176:LF180 LV176:LV180 ML176:ML180 NB176:NB180 NR176:NR180 OH176:OH180 OX176:OX180 PN176:PN180 QD176:QD180 QT176:QT180 RJ176:RJ180 RZ176:RZ180 SP176:SP180 TF176:TF180 TV176:TV180 UL176:UL180 VB176:VB180 VR176:VR180 WH176:WH180 WX176:WX180 XN176:XN180 YD176:YD180 YT176:YT180 ZJ176:ZJ180 ZZ176:ZZ180 AAP176:AAP180 ABF176:ABF180 ABV176:ABV180 ACL176:ACL180 ADB176:ADB180 ADR176:ADR180 AEH176:AEH180 AEX176:AEX180 AFN176:AFN180 AGD176:AGD180 AGT176:AGT180 AHJ176:AHJ180 AHZ176:AHZ180 AIP176:AIP180 AJF176:AJF180 AJV176:AJV180 AKL176:AKL180 ALB176:ALB180 ALR176:ALR180 AMH176:AMH180 AMX176:AMX180 ANN176:ANN180 AOD176:AOD180 AOT176:AOT180 APJ176:APJ180 APZ176:APZ180 AQP176:AQP180 ARF176:ARF180 ARV176:ARV180 ASL176:ASL180 ATB176:ATB180 ATR176:ATR180 AUH176:AUH180 AUX176:AUX180 AVN176:AVN180 AWD176:AWD180 AWT176:AWT180 AXJ176:AXJ180 AXZ176:AXZ180 AYP176:AYP180 AZF176:AZF180 AZV176:AZV180 BAL176:BAL180 BBB176:BBB180 BBR176:BBR180 BCH176:BCH180 BCX176:BCX180 BDN176:BDN180 BED176:BED180 BET176:BET180 BFJ176:BFJ180 BFZ176:BFZ180 BGP176:BGP180 BHF176:BHF180 BHV176:BHV180 BIL176:BIL180 BJB176:BJB180 BJR176:BJR180 BKH176:BKH180 BKX176:BKX180 BLN176:BLN180 BMD176:BMD180 BMT176:BMT180 BNJ176:BNJ180 BNZ176:BNZ180 BOP176:BOP180 BPF176:BPF180 BPV176:BPV180 BQL176:BQL180 BRB176:BRB180 BRR176:BRR180 BSH176:BSH180 BSX176:BSX180 BTN176:BTN180 BUD176:BUD180 BUT176:BUT180 BVJ176:BVJ180 BVZ176:BVZ180 BWP176:BWP180 BXF176:BXF180 BXV176:BXV180 BYL176:BYL180 BZB176:BZB180 BZR176:BZR180 CAH176:CAH180 CAX176:CAX180 CBN176:CBN180 CCD176:CCD180 CCT176:CCT180 CDJ176:CDJ180 CDZ176:CDZ180 CEP176:CEP180 CFF176:CFF180 CFV176:CFV180 CGL176:CGL180 CHB176:CHB180 CHR176:CHR180 CIH176:CIH180 CIX176:CIX180 CJN176:CJN180 CKD176:CKD180 CKT176:CKT180 CLJ176:CLJ180 CLZ176:CLZ180 CMP176:CMP180 CNF176:CNF180 CNV176:CNV180 COL176:COL180 CPB176:CPB180 CPR176:CPR180 CQH176:CQH180 CQX176:CQX180 CRN176:CRN180 CSD176:CSD180 CST176:CST180 CTJ176:CTJ180 CTZ176:CTZ180 CUP176:CUP180 CVF176:CVF180 CVV176:CVV180 CWL176:CWL180 CXB176:CXB180 CXR176:CXR180 CYH176:CYH180 CYX176:CYX180 CZN176:CZN180 DAD176:DAD180 DAT176:DAT180 DBJ176:DBJ180 DBZ176:DBZ180 DCP176:DCP180 DDF176:DDF180 DDV176:DDV180 DEL176:DEL180 DFB176:DFB180 DFR176:DFR180 DGH176:DGH180 DGX176:DGX180 DHN176:DHN180 DID176:DID180 DIT176:DIT180 DJJ176:DJJ180 DJZ176:DJZ180 DKP176:DKP180 DLF176:DLF180 DLV176:DLV180 DML176:DML180 DNB176:DNB180 DNR176:DNR180 DOH176:DOH180 DOX176:DOX180 DPN176:DPN180 DQD176:DQD180 DQT176:DQT180 DRJ176:DRJ180 DRZ176:DRZ180 DSP176:DSP180 DTF176:DTF180 DTV176:DTV180 DUL176:DUL180 DVB176:DVB180 DVR176:DVR180 DWH176:DWH180 DWX176:DWX180 DXN176:DXN180 DYD176:DYD180 DYT176:DYT180 DZJ176:DZJ180 DZZ176:DZZ180 EAP176:EAP180 EBF176:EBF180 EBV176:EBV180 ECL176:ECL180 EDB176:EDB180 EDR176:EDR180 EEH176:EEH180 EEX176:EEX180 EFN176:EFN180 EGD176:EGD180 EGT176:EGT180 EHJ176:EHJ180 EHZ176:EHZ180 EIP176:EIP180 EJF176:EJF180 EJV176:EJV180 EKL176:EKL180 ELB176:ELB180 ELR176:ELR180 EMH176:EMH180 EMX176:EMX180 ENN176:ENN180 EOD176:EOD180 EOT176:EOT180 EPJ176:EPJ180 EPZ176:EPZ180 EQP176:EQP180 ERF176:ERF180 ERV176:ERV180 ESL176:ESL180 ETB176:ETB180 ETR176:ETR180 EUH176:EUH180 EUX176:EUX180 EVN176:EVN180 EWD176:EWD180 EWT176:EWT180 EXJ176:EXJ180 EXZ176:EXZ180 EYP176:EYP180 EZF176:EZF180 EZV176:EZV180 FAL176:FAL180 FBB176:FBB180 FBR176:FBR180 FCH176:FCH180 FCX176:FCX180 FDN176:FDN180 FED176:FED180 FET176:FET180 FFJ176:FFJ180 FFZ176:FFZ180 FGP176:FGP180 FHF176:FHF180 FHV176:FHV180 FIL176:FIL180 FJB176:FJB180 FJR176:FJR180 FKH176:FKH180 FKX176:FKX180 FLN176:FLN180 FMD176:FMD180 FMT176:FMT180 FNJ176:FNJ180 FNZ176:FNZ180 FOP176:FOP180 FPF176:FPF180 FPV176:FPV180 FQL176:FQL180 FRB176:FRB180 FRR176:FRR180 FSH176:FSH180 FSX176:FSX180 FTN176:FTN180 FUD176:FUD180 FUT176:FUT180 FVJ176:FVJ180 FVZ176:FVZ180 FWP176:FWP180 FXF176:FXF180 FXV176:FXV180 FYL176:FYL180 FZB176:FZB180 FZR176:FZR180 GAH176:GAH180 GAX176:GAX180 GBN176:GBN180 GCD176:GCD180 GCT176:GCT180 GDJ176:GDJ180 GDZ176:GDZ180 GEP176:GEP180 GFF176:GFF180 GFV176:GFV180 GGL176:GGL180 GHB176:GHB180 GHR176:GHR180 GIH176:GIH180 GIX176:GIX180 GJN176:GJN180 GKD176:GKD180 GKT176:GKT180 GLJ176:GLJ180 GLZ176:GLZ180 GMP176:GMP180 GNF176:GNF180 GNV176:GNV180 GOL176:GOL180 GPB176:GPB180 GPR176:GPR180 GQH176:GQH180 GQX176:GQX180 GRN176:GRN180 GSD176:GSD180 GST176:GST180 GTJ176:GTJ180 GTZ176:GTZ180 GUP176:GUP180 GVF176:GVF180 GVV176:GVV180 GWL176:GWL180 GXB176:GXB180 GXR176:GXR180 GYH176:GYH180 GYX176:GYX180 GZN176:GZN180 HAD176:HAD180 HAT176:HAT180 HBJ176:HBJ180 HBZ176:HBZ180 HCP176:HCP180 HDF176:HDF180 HDV176:HDV180 HEL176:HEL180 HFB176:HFB180 HFR176:HFR180 HGH176:HGH180 HGX176:HGX180 HHN176:HHN180 HID176:HID180 HIT176:HIT180 HJJ176:HJJ180 HJZ176:HJZ180 HKP176:HKP180 HLF176:HLF180 HLV176:HLV180 HML176:HML180 HNB176:HNB180 HNR176:HNR180 HOH176:HOH180 HOX176:HOX180 HPN176:HPN180 HQD176:HQD180 HQT176:HQT180 HRJ176:HRJ180 HRZ176:HRZ180 HSP176:HSP180 HTF176:HTF180 HTV176:HTV180 HUL176:HUL180 HVB176:HVB180 HVR176:HVR180 HWH176:HWH180 HWX176:HWX180 HXN176:HXN180 HYD176:HYD180 HYT176:HYT180 HZJ176:HZJ180 HZZ176:HZZ180 IAP176:IAP180 IBF176:IBF180 IBV176:IBV180 ICL176:ICL180 IDB176:IDB180 IDR176:IDR180 IEH176:IEH180 IEX176:IEX180 IFN176:IFN180 IGD176:IGD180 IGT176:IGT180 IHJ176:IHJ180 IHZ176:IHZ180 IIP176:IIP180 IJF176:IJF180 IJV176:IJV180 IKL176:IKL180 ILB176:ILB180 ILR176:ILR180 IMH176:IMH180 IMX176:IMX180 INN176:INN180 IOD176:IOD180 IOT176:IOT180 IPJ176:IPJ180 IPZ176:IPZ180 IQP176:IQP180 IRF176:IRF180 IRV176:IRV180 ISL176:ISL180 ITB176:ITB180 ITR176:ITR180 IUH176:IUH180 IUX176:IUX180 IVN176:IVN180 IWD176:IWD180 IWT176:IWT180 IXJ176:IXJ180 IXZ176:IXZ180 IYP176:IYP180 IZF176:IZF180 IZV176:IZV180 JAL176:JAL180 JBB176:JBB180 JBR176:JBR180 JCH176:JCH180 JCX176:JCX180 JDN176:JDN180 JED176:JED180 JET176:JET180 JFJ176:JFJ180 JFZ176:JFZ180 JGP176:JGP180 JHF176:JHF180 JHV176:JHV180 JIL176:JIL180 JJB176:JJB180 JJR176:JJR180 JKH176:JKH180 JKX176:JKX180 JLN176:JLN180 JMD176:JMD180 JMT176:JMT180 JNJ176:JNJ180 JNZ176:JNZ180 JOP176:JOP180 JPF176:JPF180 JPV176:JPV180 JQL176:JQL180 JRB176:JRB180 JRR176:JRR180 JSH176:JSH180 JSX176:JSX180 JTN176:JTN180 JUD176:JUD180 JUT176:JUT180 JVJ176:JVJ180 JVZ176:JVZ180 JWP176:JWP180 JXF176:JXF180 JXV176:JXV180 JYL176:JYL180 JZB176:JZB180 JZR176:JZR180 KAH176:KAH180 KAX176:KAX180 KBN176:KBN180 KCD176:KCD180 KCT176:KCT180 KDJ176:KDJ180 KDZ176:KDZ180 KEP176:KEP180 KFF176:KFF180 KFV176:KFV180 KGL176:KGL180 KHB176:KHB180 KHR176:KHR180 KIH176:KIH180 KIX176:KIX180 KJN176:KJN180 KKD176:KKD180 KKT176:KKT180 KLJ176:KLJ180 KLZ176:KLZ180 KMP176:KMP180 KNF176:KNF180 KNV176:KNV180 KOL176:KOL180 KPB176:KPB180 KPR176:KPR180 KQH176:KQH180 KQX176:KQX180 KRN176:KRN180 KSD176:KSD180 KST176:KST180 KTJ176:KTJ180 KTZ176:KTZ180 KUP176:KUP180 KVF176:KVF180 KVV176:KVV180 KWL176:KWL180 KXB176:KXB180 KXR176:KXR180 KYH176:KYH180 KYX176:KYX180 KZN176:KZN180 LAD176:LAD180 LAT176:LAT180 LBJ176:LBJ180 LBZ176:LBZ180 LCP176:LCP180 LDF176:LDF180 LDV176:LDV180 LEL176:LEL180 LFB176:LFB180 LFR176:LFR180 LGH176:LGH180 LGX176:LGX180 LHN176:LHN180 LID176:LID180 LIT176:LIT180 LJJ176:LJJ180 LJZ176:LJZ180 LKP176:LKP180 LLF176:LLF180 LLV176:LLV180 LML176:LML180 LNB176:LNB180 LNR176:LNR180 LOH176:LOH180 LOX176:LOX180 LPN176:LPN180 LQD176:LQD180 LQT176:LQT180 LRJ176:LRJ180 LRZ176:LRZ180 LSP176:LSP180 LTF176:LTF180 LTV176:LTV180 LUL176:LUL180 LVB176:LVB180 LVR176:LVR180 LWH176:LWH180 LWX176:LWX180 LXN176:LXN180 LYD176:LYD180 LYT176:LYT180 LZJ176:LZJ180 LZZ176:LZZ180 MAP176:MAP180 MBF176:MBF180 MBV176:MBV180 MCL176:MCL180 MDB176:MDB180 MDR176:MDR180 MEH176:MEH180 MEX176:MEX180 MFN176:MFN180 MGD176:MGD180 MGT176:MGT180 MHJ176:MHJ180 MHZ176:MHZ180 MIP176:MIP180 MJF176:MJF180 MJV176:MJV180 MKL176:MKL180 MLB176:MLB180 MLR176:MLR180 MMH176:MMH180 MMX176:MMX180 MNN176:MNN180 MOD176:MOD180 MOT176:MOT180 MPJ176:MPJ180 MPZ176:MPZ180 MQP176:MQP180 MRF176:MRF180 MRV176:MRV180 MSL176:MSL180 MTB176:MTB180 MTR176:MTR180 MUH176:MUH180 MUX176:MUX180 MVN176:MVN180 MWD176:MWD180 MWT176:MWT180 MXJ176:MXJ180 MXZ176:MXZ180 MYP176:MYP180 MZF176:MZF180 MZV176:MZV180 NAL176:NAL180 NBB176:NBB180 NBR176:NBR180 NCH176:NCH180 NCX176:NCX180 NDN176:NDN180 NED176:NED180 NET176:NET180 NFJ176:NFJ180 NFZ176:NFZ180 NGP176:NGP180 NHF176:NHF180 NHV176:NHV180 NIL176:NIL180 NJB176:NJB180 NJR176:NJR180 NKH176:NKH180 NKX176:NKX180 NLN176:NLN180 NMD176:NMD180 NMT176:NMT180 NNJ176:NNJ180 NNZ176:NNZ180 NOP176:NOP180 NPF176:NPF180 NPV176:NPV180 NQL176:NQL180 NRB176:NRB180 NRR176:NRR180 NSH176:NSH180 NSX176:NSX180 NTN176:NTN180 NUD176:NUD180 NUT176:NUT180 NVJ176:NVJ180 NVZ176:NVZ180 NWP176:NWP180 NXF176:NXF180 NXV176:NXV180 NYL176:NYL180 NZB176:NZB180 NZR176:NZR180 OAH176:OAH180 OAX176:OAX180 OBN176:OBN180 OCD176:OCD180 OCT176:OCT180 ODJ176:ODJ180 ODZ176:ODZ180 OEP176:OEP180 OFF176:OFF180 OFV176:OFV180 OGL176:OGL180 OHB176:OHB180 OHR176:OHR180 OIH176:OIH180 OIX176:OIX180 OJN176:OJN180 OKD176:OKD180 OKT176:OKT180 OLJ176:OLJ180 OLZ176:OLZ180 OMP176:OMP180 ONF176:ONF180 ONV176:ONV180 OOL176:OOL180 OPB176:OPB180 OPR176:OPR180 OQH176:OQH180 OQX176:OQX180 ORN176:ORN180 OSD176:OSD180 OST176:OST180 OTJ176:OTJ180 OTZ176:OTZ180 OUP176:OUP180 OVF176:OVF180 OVV176:OVV180 OWL176:OWL180 OXB176:OXB180 OXR176:OXR180 OYH176:OYH180 OYX176:OYX180 OZN176:OZN180 PAD176:PAD180 PAT176:PAT180 PBJ176:PBJ180 PBZ176:PBZ180 PCP176:PCP180 PDF176:PDF180 PDV176:PDV180 PEL176:PEL180 PFB176:PFB180 PFR176:PFR180 PGH176:PGH180 PGX176:PGX180 PHN176:PHN180 PID176:PID180 PIT176:PIT180 PJJ176:PJJ180 PJZ176:PJZ180 PKP176:PKP180 PLF176:PLF180 PLV176:PLV180 PML176:PML180 PNB176:PNB180 PNR176:PNR180 POH176:POH180 POX176:POX180 PPN176:PPN180 PQD176:PQD180 PQT176:PQT180 PRJ176:PRJ180 PRZ176:PRZ180 PSP176:PSP180 PTF176:PTF180 PTV176:PTV180 PUL176:PUL180 PVB176:PVB180 PVR176:PVR180 PWH176:PWH180 PWX176:PWX180 PXN176:PXN180 PYD176:PYD180 PYT176:PYT180 PZJ176:PZJ180 PZZ176:PZZ180 QAP176:QAP180 QBF176:QBF180 QBV176:QBV180 QCL176:QCL180 QDB176:QDB180 QDR176:QDR180 QEH176:QEH180 QEX176:QEX180 QFN176:QFN180 QGD176:QGD180 QGT176:QGT180 QHJ176:QHJ180 QHZ176:QHZ180 QIP176:QIP180 QJF176:QJF180 QJV176:QJV180 QKL176:QKL180 QLB176:QLB180 QLR176:QLR180 QMH176:QMH180 QMX176:QMX180 QNN176:QNN180 QOD176:QOD180 QOT176:QOT180 QPJ176:QPJ180 QPZ176:QPZ180 QQP176:QQP180 QRF176:QRF180 QRV176:QRV180 QSL176:QSL180 QTB176:QTB180 QTR176:QTR180 QUH176:QUH180 QUX176:QUX180 QVN176:QVN180 QWD176:QWD180 QWT176:QWT180 QXJ176:QXJ180 QXZ176:QXZ180 QYP176:QYP180 QZF176:QZF180 QZV176:QZV180 RAL176:RAL180 RBB176:RBB180 RBR176:RBR180 RCH176:RCH180 RCX176:RCX180 RDN176:RDN180 RED176:RED180 RET176:RET180 RFJ176:RFJ180 RFZ176:RFZ180 RGP176:RGP180 RHF176:RHF180 RHV176:RHV180 RIL176:RIL180 RJB176:RJB180 RJR176:RJR180 RKH176:RKH180 RKX176:RKX180 RLN176:RLN180 RMD176:RMD180 RMT176:RMT180 RNJ176:RNJ180 RNZ176:RNZ180 ROP176:ROP180 RPF176:RPF180 RPV176:RPV180 RQL176:RQL180 RRB176:RRB180 RRR176:RRR180 RSH176:RSH180 RSX176:RSX180 RTN176:RTN180 RUD176:RUD180 RUT176:RUT180 RVJ176:RVJ180 RVZ176:RVZ180 RWP176:RWP180 RXF176:RXF180 RXV176:RXV180 RYL176:RYL180 RZB176:RZB180 RZR176:RZR180 SAH176:SAH180 SAX176:SAX180 SBN176:SBN180 SCD176:SCD180 SCT176:SCT180 SDJ176:SDJ180 SDZ176:SDZ180 SEP176:SEP180 SFF176:SFF180 SFV176:SFV180 SGL176:SGL180 SHB176:SHB180 SHR176:SHR180 SIH176:SIH180 SIX176:SIX180 SJN176:SJN180 SKD176:SKD180 SKT176:SKT180 SLJ176:SLJ180 SLZ176:SLZ180 SMP176:SMP180 SNF176:SNF180 SNV176:SNV180 SOL176:SOL180 SPB176:SPB180 SPR176:SPR180 SQH176:SQH180 SQX176:SQX180 SRN176:SRN180 SSD176:SSD180 SST176:SST180 STJ176:STJ180 STZ176:STZ180 SUP176:SUP180 SVF176:SVF180 SVV176:SVV180 SWL176:SWL180 SXB176:SXB180 SXR176:SXR180 SYH176:SYH180 SYX176:SYX180 SZN176:SZN180 TAD176:TAD180 TAT176:TAT180 TBJ176:TBJ180 TBZ176:TBZ180 TCP176:TCP180 TDF176:TDF180 TDV176:TDV180 TEL176:TEL180 TFB176:TFB180 TFR176:TFR180 TGH176:TGH180 TGX176:TGX180 THN176:THN180 TID176:TID180 TIT176:TIT180 TJJ176:TJJ180 TJZ176:TJZ180 TKP176:TKP180 TLF176:TLF180 TLV176:TLV180 TML176:TML180 TNB176:TNB180 TNR176:TNR180 TOH176:TOH180 TOX176:TOX180 TPN176:TPN180 TQD176:TQD180 TQT176:TQT180 TRJ176:TRJ180 TRZ176:TRZ180 TSP176:TSP180 TTF176:TTF180 TTV176:TTV180 TUL176:TUL180 TVB176:TVB180 TVR176:TVR180 TWH176:TWH180 TWX176:TWX180 TXN176:TXN180 TYD176:TYD180 TYT176:TYT180 TZJ176:TZJ180 TZZ176:TZZ180 UAP176:UAP180 UBF176:UBF180 UBV176:UBV180 UCL176:UCL180 UDB176:UDB180 UDR176:UDR180 UEH176:UEH180 UEX176:UEX180 UFN176:UFN180 UGD176:UGD180 UGT176:UGT180 UHJ176:UHJ180 UHZ176:UHZ180 UIP176:UIP180 UJF176:UJF180 UJV176:UJV180 UKL176:UKL180 ULB176:ULB180 ULR176:ULR180 UMH176:UMH180 UMX176:UMX180 UNN176:UNN180 UOD176:UOD180 UOT176:UOT180 UPJ176:UPJ180 UPZ176:UPZ180 UQP176:UQP180 URF176:URF180 URV176:URV180 USL176:USL180 UTB176:UTB180 UTR176:UTR180 UUH176:UUH180 UUX176:UUX180 UVN176:UVN180 UWD176:UWD180 UWT176:UWT180 UXJ176:UXJ180 UXZ176:UXZ180 UYP176:UYP180 UZF176:UZF180 UZV176:UZV180 VAL176:VAL180 VBB176:VBB180 VBR176:VBR180 VCH176:VCH180 VCX176:VCX180 VDN176:VDN180 VED176:VED180 VET176:VET180 VFJ176:VFJ180 VFZ176:VFZ180 VGP176:VGP180 VHF176:VHF180 VHV176:VHV180 VIL176:VIL180 VJB176:VJB180 VJR176:VJR180 VKH176:VKH180 VKX176:VKX180 VLN176:VLN180 VMD176:VMD180 VMT176:VMT180 VNJ176:VNJ180 VNZ176:VNZ180 VOP176:VOP180 VPF176:VPF180 VPV176:VPV180 VQL176:VQL180 VRB176:VRB180 VRR176:VRR180 VSH176:VSH180 VSX176:VSX180 VTN176:VTN180 VUD176:VUD180 VUT176:VUT180 VVJ176:VVJ180 VVZ176:VVZ180 VWP176:VWP180 VXF176:VXF180 VXV176:VXV180 VYL176:VYL180 VZB176:VZB180 VZR176:VZR180 WAH176:WAH180 WAX176:WAX180 WBN176:WBN180 WCD176:WCD180 WCT176:WCT180 WDJ176:WDJ180 WDZ176:WDZ180 WEP176:WEP180 WFF176:WFF180 WFV176:WFV180 WGL176:WGL180 WHB176:WHB180 WHR176:WHR180 WIH176:WIH180 WIX176:WIX180 WJN176:WJN180 WKD176:WKD180 WKT176:WKT180 WLJ176:WLJ180 WLZ176:WLZ180 WMP176:WMP180 WNF176:WNF180 WNV176:WNV180 WOL176:WOL180 WPB176:WPB180 WPR176:WPR180 WQH176:WQH180 WQX176:WQX180 WRN176:WRN180 WSD176:WSD180 WST176:WST180 WTJ176:WTJ180 WTZ176:WTZ180 WUP176:WUP180 WVF176:WVF180 WVV176:WVV180 WWL176:WWL180 WXB176:WXB180 WXR176:WXR180 WYH176:WYH180 WYX176:WYX180 WZN176:WZN180 XAD176:XAD180 XAT176:XAT180 XBJ176:XBJ180 XBZ176:XBZ180 XCP176:XCP180 XDF176:XDF180 XDV176:XDV180 XEL176:XEL180 XFB176:XFB180">
    <cfRule type="cellIs" dxfId="243" priority="579" operator="lessThan">
      <formula>0</formula>
    </cfRule>
    <cfRule type="cellIs" dxfId="242" priority="580" operator="greaterThan">
      <formula>0</formula>
    </cfRule>
  </conditionalFormatting>
  <conditionalFormatting sqref="N182:N186 AD182:AD186 AT182:AT186 BJ182:BJ186 BZ182:BZ186 CP182:CP186 DF182:DF186 DV182:DV186 EL182:EL186 FB182:FB186 FR182:FR186 GH182:GH186 GX182:GX186 HN182:HN186 ID182:ID186 IT182:IT186 JJ182:JJ186 JZ182:JZ186 KP182:KP186 LF182:LF186 LV182:LV186 ML182:ML186 NB182:NB186 NR182:NR186 OH182:OH186 OX182:OX186 PN182:PN186 QD182:QD186 QT182:QT186 RJ182:RJ186 RZ182:RZ186 SP182:SP186 TF182:TF186 TV182:TV186 UL182:UL186 VB182:VB186 VR182:VR186 WH182:WH186 WX182:WX186 XN182:XN186 YD182:YD186 YT182:YT186 ZJ182:ZJ186 ZZ182:ZZ186 AAP182:AAP186 ABF182:ABF186 ABV182:ABV186 ACL182:ACL186 ADB182:ADB186 ADR182:ADR186 AEH182:AEH186 AEX182:AEX186 AFN182:AFN186 AGD182:AGD186 AGT182:AGT186 AHJ182:AHJ186 AHZ182:AHZ186 AIP182:AIP186 AJF182:AJF186 AJV182:AJV186 AKL182:AKL186 ALB182:ALB186 ALR182:ALR186 AMH182:AMH186 AMX182:AMX186 ANN182:ANN186 AOD182:AOD186 AOT182:AOT186 APJ182:APJ186 APZ182:APZ186 AQP182:AQP186 ARF182:ARF186 ARV182:ARV186 ASL182:ASL186 ATB182:ATB186 ATR182:ATR186 AUH182:AUH186 AUX182:AUX186 AVN182:AVN186 AWD182:AWD186 AWT182:AWT186 AXJ182:AXJ186 AXZ182:AXZ186 AYP182:AYP186 AZF182:AZF186 AZV182:AZV186 BAL182:BAL186 BBB182:BBB186 BBR182:BBR186 BCH182:BCH186 BCX182:BCX186 BDN182:BDN186 BED182:BED186 BET182:BET186 BFJ182:BFJ186 BFZ182:BFZ186 BGP182:BGP186 BHF182:BHF186 BHV182:BHV186 BIL182:BIL186 BJB182:BJB186 BJR182:BJR186 BKH182:BKH186 BKX182:BKX186 BLN182:BLN186 BMD182:BMD186 BMT182:BMT186 BNJ182:BNJ186 BNZ182:BNZ186 BOP182:BOP186 BPF182:BPF186 BPV182:BPV186 BQL182:BQL186 BRB182:BRB186 BRR182:BRR186 BSH182:BSH186 BSX182:BSX186 BTN182:BTN186 BUD182:BUD186 BUT182:BUT186 BVJ182:BVJ186 BVZ182:BVZ186 BWP182:BWP186 BXF182:BXF186 BXV182:BXV186 BYL182:BYL186 BZB182:BZB186 BZR182:BZR186 CAH182:CAH186 CAX182:CAX186 CBN182:CBN186 CCD182:CCD186 CCT182:CCT186 CDJ182:CDJ186 CDZ182:CDZ186 CEP182:CEP186 CFF182:CFF186 CFV182:CFV186 CGL182:CGL186 CHB182:CHB186 CHR182:CHR186 CIH182:CIH186 CIX182:CIX186 CJN182:CJN186 CKD182:CKD186 CKT182:CKT186 CLJ182:CLJ186 CLZ182:CLZ186 CMP182:CMP186 CNF182:CNF186 CNV182:CNV186 COL182:COL186 CPB182:CPB186 CPR182:CPR186 CQH182:CQH186 CQX182:CQX186 CRN182:CRN186 CSD182:CSD186 CST182:CST186 CTJ182:CTJ186 CTZ182:CTZ186 CUP182:CUP186 CVF182:CVF186 CVV182:CVV186 CWL182:CWL186 CXB182:CXB186 CXR182:CXR186 CYH182:CYH186 CYX182:CYX186 CZN182:CZN186 DAD182:DAD186 DAT182:DAT186 DBJ182:DBJ186 DBZ182:DBZ186 DCP182:DCP186 DDF182:DDF186 DDV182:DDV186 DEL182:DEL186 DFB182:DFB186 DFR182:DFR186 DGH182:DGH186 DGX182:DGX186 DHN182:DHN186 DID182:DID186 DIT182:DIT186 DJJ182:DJJ186 DJZ182:DJZ186 DKP182:DKP186 DLF182:DLF186 DLV182:DLV186 DML182:DML186 DNB182:DNB186 DNR182:DNR186 DOH182:DOH186 DOX182:DOX186 DPN182:DPN186 DQD182:DQD186 DQT182:DQT186 DRJ182:DRJ186 DRZ182:DRZ186 DSP182:DSP186 DTF182:DTF186 DTV182:DTV186 DUL182:DUL186 DVB182:DVB186 DVR182:DVR186 DWH182:DWH186 DWX182:DWX186 DXN182:DXN186 DYD182:DYD186 DYT182:DYT186 DZJ182:DZJ186 DZZ182:DZZ186 EAP182:EAP186 EBF182:EBF186 EBV182:EBV186 ECL182:ECL186 EDB182:EDB186 EDR182:EDR186 EEH182:EEH186 EEX182:EEX186 EFN182:EFN186 EGD182:EGD186 EGT182:EGT186 EHJ182:EHJ186 EHZ182:EHZ186 EIP182:EIP186 EJF182:EJF186 EJV182:EJV186 EKL182:EKL186 ELB182:ELB186 ELR182:ELR186 EMH182:EMH186 EMX182:EMX186 ENN182:ENN186 EOD182:EOD186 EOT182:EOT186 EPJ182:EPJ186 EPZ182:EPZ186 EQP182:EQP186 ERF182:ERF186 ERV182:ERV186 ESL182:ESL186 ETB182:ETB186 ETR182:ETR186 EUH182:EUH186 EUX182:EUX186 EVN182:EVN186 EWD182:EWD186 EWT182:EWT186 EXJ182:EXJ186 EXZ182:EXZ186 EYP182:EYP186 EZF182:EZF186 EZV182:EZV186 FAL182:FAL186 FBB182:FBB186 FBR182:FBR186 FCH182:FCH186 FCX182:FCX186 FDN182:FDN186 FED182:FED186 FET182:FET186 FFJ182:FFJ186 FFZ182:FFZ186 FGP182:FGP186 FHF182:FHF186 FHV182:FHV186 FIL182:FIL186 FJB182:FJB186 FJR182:FJR186 FKH182:FKH186 FKX182:FKX186 FLN182:FLN186 FMD182:FMD186 FMT182:FMT186 FNJ182:FNJ186 FNZ182:FNZ186 FOP182:FOP186 FPF182:FPF186 FPV182:FPV186 FQL182:FQL186 FRB182:FRB186 FRR182:FRR186 FSH182:FSH186 FSX182:FSX186 FTN182:FTN186 FUD182:FUD186 FUT182:FUT186 FVJ182:FVJ186 FVZ182:FVZ186 FWP182:FWP186 FXF182:FXF186 FXV182:FXV186 FYL182:FYL186 FZB182:FZB186 FZR182:FZR186 GAH182:GAH186 GAX182:GAX186 GBN182:GBN186 GCD182:GCD186 GCT182:GCT186 GDJ182:GDJ186 GDZ182:GDZ186 GEP182:GEP186 GFF182:GFF186 GFV182:GFV186 GGL182:GGL186 GHB182:GHB186 GHR182:GHR186 GIH182:GIH186 GIX182:GIX186 GJN182:GJN186 GKD182:GKD186 GKT182:GKT186 GLJ182:GLJ186 GLZ182:GLZ186 GMP182:GMP186 GNF182:GNF186 GNV182:GNV186 GOL182:GOL186 GPB182:GPB186 GPR182:GPR186 GQH182:GQH186 GQX182:GQX186 GRN182:GRN186 GSD182:GSD186 GST182:GST186 GTJ182:GTJ186 GTZ182:GTZ186 GUP182:GUP186 GVF182:GVF186 GVV182:GVV186 GWL182:GWL186 GXB182:GXB186 GXR182:GXR186 GYH182:GYH186 GYX182:GYX186 GZN182:GZN186 HAD182:HAD186 HAT182:HAT186 HBJ182:HBJ186 HBZ182:HBZ186 HCP182:HCP186 HDF182:HDF186 HDV182:HDV186 HEL182:HEL186 HFB182:HFB186 HFR182:HFR186 HGH182:HGH186 HGX182:HGX186 HHN182:HHN186 HID182:HID186 HIT182:HIT186 HJJ182:HJJ186 HJZ182:HJZ186 HKP182:HKP186 HLF182:HLF186 HLV182:HLV186 HML182:HML186 HNB182:HNB186 HNR182:HNR186 HOH182:HOH186 HOX182:HOX186 HPN182:HPN186 HQD182:HQD186 HQT182:HQT186 HRJ182:HRJ186 HRZ182:HRZ186 HSP182:HSP186 HTF182:HTF186 HTV182:HTV186 HUL182:HUL186 HVB182:HVB186 HVR182:HVR186 HWH182:HWH186 HWX182:HWX186 HXN182:HXN186 HYD182:HYD186 HYT182:HYT186 HZJ182:HZJ186 HZZ182:HZZ186 IAP182:IAP186 IBF182:IBF186 IBV182:IBV186 ICL182:ICL186 IDB182:IDB186 IDR182:IDR186 IEH182:IEH186 IEX182:IEX186 IFN182:IFN186 IGD182:IGD186 IGT182:IGT186 IHJ182:IHJ186 IHZ182:IHZ186 IIP182:IIP186 IJF182:IJF186 IJV182:IJV186 IKL182:IKL186 ILB182:ILB186 ILR182:ILR186 IMH182:IMH186 IMX182:IMX186 INN182:INN186 IOD182:IOD186 IOT182:IOT186 IPJ182:IPJ186 IPZ182:IPZ186 IQP182:IQP186 IRF182:IRF186 IRV182:IRV186 ISL182:ISL186 ITB182:ITB186 ITR182:ITR186 IUH182:IUH186 IUX182:IUX186 IVN182:IVN186 IWD182:IWD186 IWT182:IWT186 IXJ182:IXJ186 IXZ182:IXZ186 IYP182:IYP186 IZF182:IZF186 IZV182:IZV186 JAL182:JAL186 JBB182:JBB186 JBR182:JBR186 JCH182:JCH186 JCX182:JCX186 JDN182:JDN186 JED182:JED186 JET182:JET186 JFJ182:JFJ186 JFZ182:JFZ186 JGP182:JGP186 JHF182:JHF186 JHV182:JHV186 JIL182:JIL186 JJB182:JJB186 JJR182:JJR186 JKH182:JKH186 JKX182:JKX186 JLN182:JLN186 JMD182:JMD186 JMT182:JMT186 JNJ182:JNJ186 JNZ182:JNZ186 JOP182:JOP186 JPF182:JPF186 JPV182:JPV186 JQL182:JQL186 JRB182:JRB186 JRR182:JRR186 JSH182:JSH186 JSX182:JSX186 JTN182:JTN186 JUD182:JUD186 JUT182:JUT186 JVJ182:JVJ186 JVZ182:JVZ186 JWP182:JWP186 JXF182:JXF186 JXV182:JXV186 JYL182:JYL186 JZB182:JZB186 JZR182:JZR186 KAH182:KAH186 KAX182:KAX186 KBN182:KBN186 KCD182:KCD186 KCT182:KCT186 KDJ182:KDJ186 KDZ182:KDZ186 KEP182:KEP186 KFF182:KFF186 KFV182:KFV186 KGL182:KGL186 KHB182:KHB186 KHR182:KHR186 KIH182:KIH186 KIX182:KIX186 KJN182:KJN186 KKD182:KKD186 KKT182:KKT186 KLJ182:KLJ186 KLZ182:KLZ186 KMP182:KMP186 KNF182:KNF186 KNV182:KNV186 KOL182:KOL186 KPB182:KPB186 KPR182:KPR186 KQH182:KQH186 KQX182:KQX186 KRN182:KRN186 KSD182:KSD186 KST182:KST186 KTJ182:KTJ186 KTZ182:KTZ186 KUP182:KUP186 KVF182:KVF186 KVV182:KVV186 KWL182:KWL186 KXB182:KXB186 KXR182:KXR186 KYH182:KYH186 KYX182:KYX186 KZN182:KZN186 LAD182:LAD186 LAT182:LAT186 LBJ182:LBJ186 LBZ182:LBZ186 LCP182:LCP186 LDF182:LDF186 LDV182:LDV186 LEL182:LEL186 LFB182:LFB186 LFR182:LFR186 LGH182:LGH186 LGX182:LGX186 LHN182:LHN186 LID182:LID186 LIT182:LIT186 LJJ182:LJJ186 LJZ182:LJZ186 LKP182:LKP186 LLF182:LLF186 LLV182:LLV186 LML182:LML186 LNB182:LNB186 LNR182:LNR186 LOH182:LOH186 LOX182:LOX186 LPN182:LPN186 LQD182:LQD186 LQT182:LQT186 LRJ182:LRJ186 LRZ182:LRZ186 LSP182:LSP186 LTF182:LTF186 LTV182:LTV186 LUL182:LUL186 LVB182:LVB186 LVR182:LVR186 LWH182:LWH186 LWX182:LWX186 LXN182:LXN186 LYD182:LYD186 LYT182:LYT186 LZJ182:LZJ186 LZZ182:LZZ186 MAP182:MAP186 MBF182:MBF186 MBV182:MBV186 MCL182:MCL186 MDB182:MDB186 MDR182:MDR186 MEH182:MEH186 MEX182:MEX186 MFN182:MFN186 MGD182:MGD186 MGT182:MGT186 MHJ182:MHJ186 MHZ182:MHZ186 MIP182:MIP186 MJF182:MJF186 MJV182:MJV186 MKL182:MKL186 MLB182:MLB186 MLR182:MLR186 MMH182:MMH186 MMX182:MMX186 MNN182:MNN186 MOD182:MOD186 MOT182:MOT186 MPJ182:MPJ186 MPZ182:MPZ186 MQP182:MQP186 MRF182:MRF186 MRV182:MRV186 MSL182:MSL186 MTB182:MTB186 MTR182:MTR186 MUH182:MUH186 MUX182:MUX186 MVN182:MVN186 MWD182:MWD186 MWT182:MWT186 MXJ182:MXJ186 MXZ182:MXZ186 MYP182:MYP186 MZF182:MZF186 MZV182:MZV186 NAL182:NAL186 NBB182:NBB186 NBR182:NBR186 NCH182:NCH186 NCX182:NCX186 NDN182:NDN186 NED182:NED186 NET182:NET186 NFJ182:NFJ186 NFZ182:NFZ186 NGP182:NGP186 NHF182:NHF186 NHV182:NHV186 NIL182:NIL186 NJB182:NJB186 NJR182:NJR186 NKH182:NKH186 NKX182:NKX186 NLN182:NLN186 NMD182:NMD186 NMT182:NMT186 NNJ182:NNJ186 NNZ182:NNZ186 NOP182:NOP186 NPF182:NPF186 NPV182:NPV186 NQL182:NQL186 NRB182:NRB186 NRR182:NRR186 NSH182:NSH186 NSX182:NSX186 NTN182:NTN186 NUD182:NUD186 NUT182:NUT186 NVJ182:NVJ186 NVZ182:NVZ186 NWP182:NWP186 NXF182:NXF186 NXV182:NXV186 NYL182:NYL186 NZB182:NZB186 NZR182:NZR186 OAH182:OAH186 OAX182:OAX186 OBN182:OBN186 OCD182:OCD186 OCT182:OCT186 ODJ182:ODJ186 ODZ182:ODZ186 OEP182:OEP186 OFF182:OFF186 OFV182:OFV186 OGL182:OGL186 OHB182:OHB186 OHR182:OHR186 OIH182:OIH186 OIX182:OIX186 OJN182:OJN186 OKD182:OKD186 OKT182:OKT186 OLJ182:OLJ186 OLZ182:OLZ186 OMP182:OMP186 ONF182:ONF186 ONV182:ONV186 OOL182:OOL186 OPB182:OPB186 OPR182:OPR186 OQH182:OQH186 OQX182:OQX186 ORN182:ORN186 OSD182:OSD186 OST182:OST186 OTJ182:OTJ186 OTZ182:OTZ186 OUP182:OUP186 OVF182:OVF186 OVV182:OVV186 OWL182:OWL186 OXB182:OXB186 OXR182:OXR186 OYH182:OYH186 OYX182:OYX186 OZN182:OZN186 PAD182:PAD186 PAT182:PAT186 PBJ182:PBJ186 PBZ182:PBZ186 PCP182:PCP186 PDF182:PDF186 PDV182:PDV186 PEL182:PEL186 PFB182:PFB186 PFR182:PFR186 PGH182:PGH186 PGX182:PGX186 PHN182:PHN186 PID182:PID186 PIT182:PIT186 PJJ182:PJJ186 PJZ182:PJZ186 PKP182:PKP186 PLF182:PLF186 PLV182:PLV186 PML182:PML186 PNB182:PNB186 PNR182:PNR186 POH182:POH186 POX182:POX186 PPN182:PPN186 PQD182:PQD186 PQT182:PQT186 PRJ182:PRJ186 PRZ182:PRZ186 PSP182:PSP186 PTF182:PTF186 PTV182:PTV186 PUL182:PUL186 PVB182:PVB186 PVR182:PVR186 PWH182:PWH186 PWX182:PWX186 PXN182:PXN186 PYD182:PYD186 PYT182:PYT186 PZJ182:PZJ186 PZZ182:PZZ186 QAP182:QAP186 QBF182:QBF186 QBV182:QBV186 QCL182:QCL186 QDB182:QDB186 QDR182:QDR186 QEH182:QEH186 QEX182:QEX186 QFN182:QFN186 QGD182:QGD186 QGT182:QGT186 QHJ182:QHJ186 QHZ182:QHZ186 QIP182:QIP186 QJF182:QJF186 QJV182:QJV186 QKL182:QKL186 QLB182:QLB186 QLR182:QLR186 QMH182:QMH186 QMX182:QMX186 QNN182:QNN186 QOD182:QOD186 QOT182:QOT186 QPJ182:QPJ186 QPZ182:QPZ186 QQP182:QQP186 QRF182:QRF186 QRV182:QRV186 QSL182:QSL186 QTB182:QTB186 QTR182:QTR186 QUH182:QUH186 QUX182:QUX186 QVN182:QVN186 QWD182:QWD186 QWT182:QWT186 QXJ182:QXJ186 QXZ182:QXZ186 QYP182:QYP186 QZF182:QZF186 QZV182:QZV186 RAL182:RAL186 RBB182:RBB186 RBR182:RBR186 RCH182:RCH186 RCX182:RCX186 RDN182:RDN186 RED182:RED186 RET182:RET186 RFJ182:RFJ186 RFZ182:RFZ186 RGP182:RGP186 RHF182:RHF186 RHV182:RHV186 RIL182:RIL186 RJB182:RJB186 RJR182:RJR186 RKH182:RKH186 RKX182:RKX186 RLN182:RLN186 RMD182:RMD186 RMT182:RMT186 RNJ182:RNJ186 RNZ182:RNZ186 ROP182:ROP186 RPF182:RPF186 RPV182:RPV186 RQL182:RQL186 RRB182:RRB186 RRR182:RRR186 RSH182:RSH186 RSX182:RSX186 RTN182:RTN186 RUD182:RUD186 RUT182:RUT186 RVJ182:RVJ186 RVZ182:RVZ186 RWP182:RWP186 RXF182:RXF186 RXV182:RXV186 RYL182:RYL186 RZB182:RZB186 RZR182:RZR186 SAH182:SAH186 SAX182:SAX186 SBN182:SBN186 SCD182:SCD186 SCT182:SCT186 SDJ182:SDJ186 SDZ182:SDZ186 SEP182:SEP186 SFF182:SFF186 SFV182:SFV186 SGL182:SGL186 SHB182:SHB186 SHR182:SHR186 SIH182:SIH186 SIX182:SIX186 SJN182:SJN186 SKD182:SKD186 SKT182:SKT186 SLJ182:SLJ186 SLZ182:SLZ186 SMP182:SMP186 SNF182:SNF186 SNV182:SNV186 SOL182:SOL186 SPB182:SPB186 SPR182:SPR186 SQH182:SQH186 SQX182:SQX186 SRN182:SRN186 SSD182:SSD186 SST182:SST186 STJ182:STJ186 STZ182:STZ186 SUP182:SUP186 SVF182:SVF186 SVV182:SVV186 SWL182:SWL186 SXB182:SXB186 SXR182:SXR186 SYH182:SYH186 SYX182:SYX186 SZN182:SZN186 TAD182:TAD186 TAT182:TAT186 TBJ182:TBJ186 TBZ182:TBZ186 TCP182:TCP186 TDF182:TDF186 TDV182:TDV186 TEL182:TEL186 TFB182:TFB186 TFR182:TFR186 TGH182:TGH186 TGX182:TGX186 THN182:THN186 TID182:TID186 TIT182:TIT186 TJJ182:TJJ186 TJZ182:TJZ186 TKP182:TKP186 TLF182:TLF186 TLV182:TLV186 TML182:TML186 TNB182:TNB186 TNR182:TNR186 TOH182:TOH186 TOX182:TOX186 TPN182:TPN186 TQD182:TQD186 TQT182:TQT186 TRJ182:TRJ186 TRZ182:TRZ186 TSP182:TSP186 TTF182:TTF186 TTV182:TTV186 TUL182:TUL186 TVB182:TVB186 TVR182:TVR186 TWH182:TWH186 TWX182:TWX186 TXN182:TXN186 TYD182:TYD186 TYT182:TYT186 TZJ182:TZJ186 TZZ182:TZZ186 UAP182:UAP186 UBF182:UBF186 UBV182:UBV186 UCL182:UCL186 UDB182:UDB186 UDR182:UDR186 UEH182:UEH186 UEX182:UEX186 UFN182:UFN186 UGD182:UGD186 UGT182:UGT186 UHJ182:UHJ186 UHZ182:UHZ186 UIP182:UIP186 UJF182:UJF186 UJV182:UJV186 UKL182:UKL186 ULB182:ULB186 ULR182:ULR186 UMH182:UMH186 UMX182:UMX186 UNN182:UNN186 UOD182:UOD186 UOT182:UOT186 UPJ182:UPJ186 UPZ182:UPZ186 UQP182:UQP186 URF182:URF186 URV182:URV186 USL182:USL186 UTB182:UTB186 UTR182:UTR186 UUH182:UUH186 UUX182:UUX186 UVN182:UVN186 UWD182:UWD186 UWT182:UWT186 UXJ182:UXJ186 UXZ182:UXZ186 UYP182:UYP186 UZF182:UZF186 UZV182:UZV186 VAL182:VAL186 VBB182:VBB186 VBR182:VBR186 VCH182:VCH186 VCX182:VCX186 VDN182:VDN186 VED182:VED186 VET182:VET186 VFJ182:VFJ186 VFZ182:VFZ186 VGP182:VGP186 VHF182:VHF186 VHV182:VHV186 VIL182:VIL186 VJB182:VJB186 VJR182:VJR186 VKH182:VKH186 VKX182:VKX186 VLN182:VLN186 VMD182:VMD186 VMT182:VMT186 VNJ182:VNJ186 VNZ182:VNZ186 VOP182:VOP186 VPF182:VPF186 VPV182:VPV186 VQL182:VQL186 VRB182:VRB186 VRR182:VRR186 VSH182:VSH186 VSX182:VSX186 VTN182:VTN186 VUD182:VUD186 VUT182:VUT186 VVJ182:VVJ186 VVZ182:VVZ186 VWP182:VWP186 VXF182:VXF186 VXV182:VXV186 VYL182:VYL186 VZB182:VZB186 VZR182:VZR186 WAH182:WAH186 WAX182:WAX186 WBN182:WBN186 WCD182:WCD186 WCT182:WCT186 WDJ182:WDJ186 WDZ182:WDZ186 WEP182:WEP186 WFF182:WFF186 WFV182:WFV186 WGL182:WGL186 WHB182:WHB186 WHR182:WHR186 WIH182:WIH186 WIX182:WIX186 WJN182:WJN186 WKD182:WKD186 WKT182:WKT186 WLJ182:WLJ186 WLZ182:WLZ186 WMP182:WMP186 WNF182:WNF186 WNV182:WNV186 WOL182:WOL186 WPB182:WPB186 WPR182:WPR186 WQH182:WQH186 WQX182:WQX186 WRN182:WRN186 WSD182:WSD186 WST182:WST186 WTJ182:WTJ186 WTZ182:WTZ186 WUP182:WUP186 WVF182:WVF186 WVV182:WVV186 WWL182:WWL186 WXB182:WXB186 WXR182:WXR186 WYH182:WYH186 WYX182:WYX186 WZN182:WZN186 XAD182:XAD186 XAT182:XAT186 XBJ182:XBJ186 XBZ182:XBZ186 XCP182:XCP186 XDF182:XDF186 XDV182:XDV186 XEL182:XEL186 XFB182:XFB186">
    <cfRule type="cellIs" dxfId="241" priority="577" operator="lessThan">
      <formula>0</formula>
    </cfRule>
    <cfRule type="cellIs" dxfId="240" priority="578" operator="greaterThan">
      <formula>0</formula>
    </cfRule>
  </conditionalFormatting>
  <conditionalFormatting sqref="N188:N192 AD188:AD192 AT188:AT192 BJ188:BJ192 BZ188:BZ192 CP188:CP192 DF188:DF192 DV188:DV192 EL188:EL192 FB188:FB192 FR188:FR192 GH188:GH192 GX188:GX192 HN188:HN192 ID188:ID192 IT188:IT192 JJ188:JJ192 JZ188:JZ192 KP188:KP192 LF188:LF192 LV188:LV192 ML188:ML192 NB188:NB192 NR188:NR192 OH188:OH192 OX188:OX192 PN188:PN192 QD188:QD192 QT188:QT192 RJ188:RJ192 RZ188:RZ192 SP188:SP192 TF188:TF192 TV188:TV192 UL188:UL192 VB188:VB192 VR188:VR192 WH188:WH192 WX188:WX192 XN188:XN192 YD188:YD192 YT188:YT192 ZJ188:ZJ192 ZZ188:ZZ192 AAP188:AAP192 ABF188:ABF192 ABV188:ABV192 ACL188:ACL192 ADB188:ADB192 ADR188:ADR192 AEH188:AEH192 AEX188:AEX192 AFN188:AFN192 AGD188:AGD192 AGT188:AGT192 AHJ188:AHJ192 AHZ188:AHZ192 AIP188:AIP192 AJF188:AJF192 AJV188:AJV192 AKL188:AKL192 ALB188:ALB192 ALR188:ALR192 AMH188:AMH192 AMX188:AMX192 ANN188:ANN192 AOD188:AOD192 AOT188:AOT192 APJ188:APJ192 APZ188:APZ192 AQP188:AQP192 ARF188:ARF192 ARV188:ARV192 ASL188:ASL192 ATB188:ATB192 ATR188:ATR192 AUH188:AUH192 AUX188:AUX192 AVN188:AVN192 AWD188:AWD192 AWT188:AWT192 AXJ188:AXJ192 AXZ188:AXZ192 AYP188:AYP192 AZF188:AZF192 AZV188:AZV192 BAL188:BAL192 BBB188:BBB192 BBR188:BBR192 BCH188:BCH192 BCX188:BCX192 BDN188:BDN192 BED188:BED192 BET188:BET192 BFJ188:BFJ192 BFZ188:BFZ192 BGP188:BGP192 BHF188:BHF192 BHV188:BHV192 BIL188:BIL192 BJB188:BJB192 BJR188:BJR192 BKH188:BKH192 BKX188:BKX192 BLN188:BLN192 BMD188:BMD192 BMT188:BMT192 BNJ188:BNJ192 BNZ188:BNZ192 BOP188:BOP192 BPF188:BPF192 BPV188:BPV192 BQL188:BQL192 BRB188:BRB192 BRR188:BRR192 BSH188:BSH192 BSX188:BSX192 BTN188:BTN192 BUD188:BUD192 BUT188:BUT192 BVJ188:BVJ192 BVZ188:BVZ192 BWP188:BWP192 BXF188:BXF192 BXV188:BXV192 BYL188:BYL192 BZB188:BZB192 BZR188:BZR192 CAH188:CAH192 CAX188:CAX192 CBN188:CBN192 CCD188:CCD192 CCT188:CCT192 CDJ188:CDJ192 CDZ188:CDZ192 CEP188:CEP192 CFF188:CFF192 CFV188:CFV192 CGL188:CGL192 CHB188:CHB192 CHR188:CHR192 CIH188:CIH192 CIX188:CIX192 CJN188:CJN192 CKD188:CKD192 CKT188:CKT192 CLJ188:CLJ192 CLZ188:CLZ192 CMP188:CMP192 CNF188:CNF192 CNV188:CNV192 COL188:COL192 CPB188:CPB192 CPR188:CPR192 CQH188:CQH192 CQX188:CQX192 CRN188:CRN192 CSD188:CSD192 CST188:CST192 CTJ188:CTJ192 CTZ188:CTZ192 CUP188:CUP192 CVF188:CVF192 CVV188:CVV192 CWL188:CWL192 CXB188:CXB192 CXR188:CXR192 CYH188:CYH192 CYX188:CYX192 CZN188:CZN192 DAD188:DAD192 DAT188:DAT192 DBJ188:DBJ192 DBZ188:DBZ192 DCP188:DCP192 DDF188:DDF192 DDV188:DDV192 DEL188:DEL192 DFB188:DFB192 DFR188:DFR192 DGH188:DGH192 DGX188:DGX192 DHN188:DHN192 DID188:DID192 DIT188:DIT192 DJJ188:DJJ192 DJZ188:DJZ192 DKP188:DKP192 DLF188:DLF192 DLV188:DLV192 DML188:DML192 DNB188:DNB192 DNR188:DNR192 DOH188:DOH192 DOX188:DOX192 DPN188:DPN192 DQD188:DQD192 DQT188:DQT192 DRJ188:DRJ192 DRZ188:DRZ192 DSP188:DSP192 DTF188:DTF192 DTV188:DTV192 DUL188:DUL192 DVB188:DVB192 DVR188:DVR192 DWH188:DWH192 DWX188:DWX192 DXN188:DXN192 DYD188:DYD192 DYT188:DYT192 DZJ188:DZJ192 DZZ188:DZZ192 EAP188:EAP192 EBF188:EBF192 EBV188:EBV192 ECL188:ECL192 EDB188:EDB192 EDR188:EDR192 EEH188:EEH192 EEX188:EEX192 EFN188:EFN192 EGD188:EGD192 EGT188:EGT192 EHJ188:EHJ192 EHZ188:EHZ192 EIP188:EIP192 EJF188:EJF192 EJV188:EJV192 EKL188:EKL192 ELB188:ELB192 ELR188:ELR192 EMH188:EMH192 EMX188:EMX192 ENN188:ENN192 EOD188:EOD192 EOT188:EOT192 EPJ188:EPJ192 EPZ188:EPZ192 EQP188:EQP192 ERF188:ERF192 ERV188:ERV192 ESL188:ESL192 ETB188:ETB192 ETR188:ETR192 EUH188:EUH192 EUX188:EUX192 EVN188:EVN192 EWD188:EWD192 EWT188:EWT192 EXJ188:EXJ192 EXZ188:EXZ192 EYP188:EYP192 EZF188:EZF192 EZV188:EZV192 FAL188:FAL192 FBB188:FBB192 FBR188:FBR192 FCH188:FCH192 FCX188:FCX192 FDN188:FDN192 FED188:FED192 FET188:FET192 FFJ188:FFJ192 FFZ188:FFZ192 FGP188:FGP192 FHF188:FHF192 FHV188:FHV192 FIL188:FIL192 FJB188:FJB192 FJR188:FJR192 FKH188:FKH192 FKX188:FKX192 FLN188:FLN192 FMD188:FMD192 FMT188:FMT192 FNJ188:FNJ192 FNZ188:FNZ192 FOP188:FOP192 FPF188:FPF192 FPV188:FPV192 FQL188:FQL192 FRB188:FRB192 FRR188:FRR192 FSH188:FSH192 FSX188:FSX192 FTN188:FTN192 FUD188:FUD192 FUT188:FUT192 FVJ188:FVJ192 FVZ188:FVZ192 FWP188:FWP192 FXF188:FXF192 FXV188:FXV192 FYL188:FYL192 FZB188:FZB192 FZR188:FZR192 GAH188:GAH192 GAX188:GAX192 GBN188:GBN192 GCD188:GCD192 GCT188:GCT192 GDJ188:GDJ192 GDZ188:GDZ192 GEP188:GEP192 GFF188:GFF192 GFV188:GFV192 GGL188:GGL192 GHB188:GHB192 GHR188:GHR192 GIH188:GIH192 GIX188:GIX192 GJN188:GJN192 GKD188:GKD192 GKT188:GKT192 GLJ188:GLJ192 GLZ188:GLZ192 GMP188:GMP192 GNF188:GNF192 GNV188:GNV192 GOL188:GOL192 GPB188:GPB192 GPR188:GPR192 GQH188:GQH192 GQX188:GQX192 GRN188:GRN192 GSD188:GSD192 GST188:GST192 GTJ188:GTJ192 GTZ188:GTZ192 GUP188:GUP192 GVF188:GVF192 GVV188:GVV192 GWL188:GWL192 GXB188:GXB192 GXR188:GXR192 GYH188:GYH192 GYX188:GYX192 GZN188:GZN192 HAD188:HAD192 HAT188:HAT192 HBJ188:HBJ192 HBZ188:HBZ192 HCP188:HCP192 HDF188:HDF192 HDV188:HDV192 HEL188:HEL192 HFB188:HFB192 HFR188:HFR192 HGH188:HGH192 HGX188:HGX192 HHN188:HHN192 HID188:HID192 HIT188:HIT192 HJJ188:HJJ192 HJZ188:HJZ192 HKP188:HKP192 HLF188:HLF192 HLV188:HLV192 HML188:HML192 HNB188:HNB192 HNR188:HNR192 HOH188:HOH192 HOX188:HOX192 HPN188:HPN192 HQD188:HQD192 HQT188:HQT192 HRJ188:HRJ192 HRZ188:HRZ192 HSP188:HSP192 HTF188:HTF192 HTV188:HTV192 HUL188:HUL192 HVB188:HVB192 HVR188:HVR192 HWH188:HWH192 HWX188:HWX192 HXN188:HXN192 HYD188:HYD192 HYT188:HYT192 HZJ188:HZJ192 HZZ188:HZZ192 IAP188:IAP192 IBF188:IBF192 IBV188:IBV192 ICL188:ICL192 IDB188:IDB192 IDR188:IDR192 IEH188:IEH192 IEX188:IEX192 IFN188:IFN192 IGD188:IGD192 IGT188:IGT192 IHJ188:IHJ192 IHZ188:IHZ192 IIP188:IIP192 IJF188:IJF192 IJV188:IJV192 IKL188:IKL192 ILB188:ILB192 ILR188:ILR192 IMH188:IMH192 IMX188:IMX192 INN188:INN192 IOD188:IOD192 IOT188:IOT192 IPJ188:IPJ192 IPZ188:IPZ192 IQP188:IQP192 IRF188:IRF192 IRV188:IRV192 ISL188:ISL192 ITB188:ITB192 ITR188:ITR192 IUH188:IUH192 IUX188:IUX192 IVN188:IVN192 IWD188:IWD192 IWT188:IWT192 IXJ188:IXJ192 IXZ188:IXZ192 IYP188:IYP192 IZF188:IZF192 IZV188:IZV192 JAL188:JAL192 JBB188:JBB192 JBR188:JBR192 JCH188:JCH192 JCX188:JCX192 JDN188:JDN192 JED188:JED192 JET188:JET192 JFJ188:JFJ192 JFZ188:JFZ192 JGP188:JGP192 JHF188:JHF192 JHV188:JHV192 JIL188:JIL192 JJB188:JJB192 JJR188:JJR192 JKH188:JKH192 JKX188:JKX192 JLN188:JLN192 JMD188:JMD192 JMT188:JMT192 JNJ188:JNJ192 JNZ188:JNZ192 JOP188:JOP192 JPF188:JPF192 JPV188:JPV192 JQL188:JQL192 JRB188:JRB192 JRR188:JRR192 JSH188:JSH192 JSX188:JSX192 JTN188:JTN192 JUD188:JUD192 JUT188:JUT192 JVJ188:JVJ192 JVZ188:JVZ192 JWP188:JWP192 JXF188:JXF192 JXV188:JXV192 JYL188:JYL192 JZB188:JZB192 JZR188:JZR192 KAH188:KAH192 KAX188:KAX192 KBN188:KBN192 KCD188:KCD192 KCT188:KCT192 KDJ188:KDJ192 KDZ188:KDZ192 KEP188:KEP192 KFF188:KFF192 KFV188:KFV192 KGL188:KGL192 KHB188:KHB192 KHR188:KHR192 KIH188:KIH192 KIX188:KIX192 KJN188:KJN192 KKD188:KKD192 KKT188:KKT192 KLJ188:KLJ192 KLZ188:KLZ192 KMP188:KMP192 KNF188:KNF192 KNV188:KNV192 KOL188:KOL192 KPB188:KPB192 KPR188:KPR192 KQH188:KQH192 KQX188:KQX192 KRN188:KRN192 KSD188:KSD192 KST188:KST192 KTJ188:KTJ192 KTZ188:KTZ192 KUP188:KUP192 KVF188:KVF192 KVV188:KVV192 KWL188:KWL192 KXB188:KXB192 KXR188:KXR192 KYH188:KYH192 KYX188:KYX192 KZN188:KZN192 LAD188:LAD192 LAT188:LAT192 LBJ188:LBJ192 LBZ188:LBZ192 LCP188:LCP192 LDF188:LDF192 LDV188:LDV192 LEL188:LEL192 LFB188:LFB192 LFR188:LFR192 LGH188:LGH192 LGX188:LGX192 LHN188:LHN192 LID188:LID192 LIT188:LIT192 LJJ188:LJJ192 LJZ188:LJZ192 LKP188:LKP192 LLF188:LLF192 LLV188:LLV192 LML188:LML192 LNB188:LNB192 LNR188:LNR192 LOH188:LOH192 LOX188:LOX192 LPN188:LPN192 LQD188:LQD192 LQT188:LQT192 LRJ188:LRJ192 LRZ188:LRZ192 LSP188:LSP192 LTF188:LTF192 LTV188:LTV192 LUL188:LUL192 LVB188:LVB192 LVR188:LVR192 LWH188:LWH192 LWX188:LWX192 LXN188:LXN192 LYD188:LYD192 LYT188:LYT192 LZJ188:LZJ192 LZZ188:LZZ192 MAP188:MAP192 MBF188:MBF192 MBV188:MBV192 MCL188:MCL192 MDB188:MDB192 MDR188:MDR192 MEH188:MEH192 MEX188:MEX192 MFN188:MFN192 MGD188:MGD192 MGT188:MGT192 MHJ188:MHJ192 MHZ188:MHZ192 MIP188:MIP192 MJF188:MJF192 MJV188:MJV192 MKL188:MKL192 MLB188:MLB192 MLR188:MLR192 MMH188:MMH192 MMX188:MMX192 MNN188:MNN192 MOD188:MOD192 MOT188:MOT192 MPJ188:MPJ192 MPZ188:MPZ192 MQP188:MQP192 MRF188:MRF192 MRV188:MRV192 MSL188:MSL192 MTB188:MTB192 MTR188:MTR192 MUH188:MUH192 MUX188:MUX192 MVN188:MVN192 MWD188:MWD192 MWT188:MWT192 MXJ188:MXJ192 MXZ188:MXZ192 MYP188:MYP192 MZF188:MZF192 MZV188:MZV192 NAL188:NAL192 NBB188:NBB192 NBR188:NBR192 NCH188:NCH192 NCX188:NCX192 NDN188:NDN192 NED188:NED192 NET188:NET192 NFJ188:NFJ192 NFZ188:NFZ192 NGP188:NGP192 NHF188:NHF192 NHV188:NHV192 NIL188:NIL192 NJB188:NJB192 NJR188:NJR192 NKH188:NKH192 NKX188:NKX192 NLN188:NLN192 NMD188:NMD192 NMT188:NMT192 NNJ188:NNJ192 NNZ188:NNZ192 NOP188:NOP192 NPF188:NPF192 NPV188:NPV192 NQL188:NQL192 NRB188:NRB192 NRR188:NRR192 NSH188:NSH192 NSX188:NSX192 NTN188:NTN192 NUD188:NUD192 NUT188:NUT192 NVJ188:NVJ192 NVZ188:NVZ192 NWP188:NWP192 NXF188:NXF192 NXV188:NXV192 NYL188:NYL192 NZB188:NZB192 NZR188:NZR192 OAH188:OAH192 OAX188:OAX192 OBN188:OBN192 OCD188:OCD192 OCT188:OCT192 ODJ188:ODJ192 ODZ188:ODZ192 OEP188:OEP192 OFF188:OFF192 OFV188:OFV192 OGL188:OGL192 OHB188:OHB192 OHR188:OHR192 OIH188:OIH192 OIX188:OIX192 OJN188:OJN192 OKD188:OKD192 OKT188:OKT192 OLJ188:OLJ192 OLZ188:OLZ192 OMP188:OMP192 ONF188:ONF192 ONV188:ONV192 OOL188:OOL192 OPB188:OPB192 OPR188:OPR192 OQH188:OQH192 OQX188:OQX192 ORN188:ORN192 OSD188:OSD192 OST188:OST192 OTJ188:OTJ192 OTZ188:OTZ192 OUP188:OUP192 OVF188:OVF192 OVV188:OVV192 OWL188:OWL192 OXB188:OXB192 OXR188:OXR192 OYH188:OYH192 OYX188:OYX192 OZN188:OZN192 PAD188:PAD192 PAT188:PAT192 PBJ188:PBJ192 PBZ188:PBZ192 PCP188:PCP192 PDF188:PDF192 PDV188:PDV192 PEL188:PEL192 PFB188:PFB192 PFR188:PFR192 PGH188:PGH192 PGX188:PGX192 PHN188:PHN192 PID188:PID192 PIT188:PIT192 PJJ188:PJJ192 PJZ188:PJZ192 PKP188:PKP192 PLF188:PLF192 PLV188:PLV192 PML188:PML192 PNB188:PNB192 PNR188:PNR192 POH188:POH192 POX188:POX192 PPN188:PPN192 PQD188:PQD192 PQT188:PQT192 PRJ188:PRJ192 PRZ188:PRZ192 PSP188:PSP192 PTF188:PTF192 PTV188:PTV192 PUL188:PUL192 PVB188:PVB192 PVR188:PVR192 PWH188:PWH192 PWX188:PWX192 PXN188:PXN192 PYD188:PYD192 PYT188:PYT192 PZJ188:PZJ192 PZZ188:PZZ192 QAP188:QAP192 QBF188:QBF192 QBV188:QBV192 QCL188:QCL192 QDB188:QDB192 QDR188:QDR192 QEH188:QEH192 QEX188:QEX192 QFN188:QFN192 QGD188:QGD192 QGT188:QGT192 QHJ188:QHJ192 QHZ188:QHZ192 QIP188:QIP192 QJF188:QJF192 QJV188:QJV192 QKL188:QKL192 QLB188:QLB192 QLR188:QLR192 QMH188:QMH192 QMX188:QMX192 QNN188:QNN192 QOD188:QOD192 QOT188:QOT192 QPJ188:QPJ192 QPZ188:QPZ192 QQP188:QQP192 QRF188:QRF192 QRV188:QRV192 QSL188:QSL192 QTB188:QTB192 QTR188:QTR192 QUH188:QUH192 QUX188:QUX192 QVN188:QVN192 QWD188:QWD192 QWT188:QWT192 QXJ188:QXJ192 QXZ188:QXZ192 QYP188:QYP192 QZF188:QZF192 QZV188:QZV192 RAL188:RAL192 RBB188:RBB192 RBR188:RBR192 RCH188:RCH192 RCX188:RCX192 RDN188:RDN192 RED188:RED192 RET188:RET192 RFJ188:RFJ192 RFZ188:RFZ192 RGP188:RGP192 RHF188:RHF192 RHV188:RHV192 RIL188:RIL192 RJB188:RJB192 RJR188:RJR192 RKH188:RKH192 RKX188:RKX192 RLN188:RLN192 RMD188:RMD192 RMT188:RMT192 RNJ188:RNJ192 RNZ188:RNZ192 ROP188:ROP192 RPF188:RPF192 RPV188:RPV192 RQL188:RQL192 RRB188:RRB192 RRR188:RRR192 RSH188:RSH192 RSX188:RSX192 RTN188:RTN192 RUD188:RUD192 RUT188:RUT192 RVJ188:RVJ192 RVZ188:RVZ192 RWP188:RWP192 RXF188:RXF192 RXV188:RXV192 RYL188:RYL192 RZB188:RZB192 RZR188:RZR192 SAH188:SAH192 SAX188:SAX192 SBN188:SBN192 SCD188:SCD192 SCT188:SCT192 SDJ188:SDJ192 SDZ188:SDZ192 SEP188:SEP192 SFF188:SFF192 SFV188:SFV192 SGL188:SGL192 SHB188:SHB192 SHR188:SHR192 SIH188:SIH192 SIX188:SIX192 SJN188:SJN192 SKD188:SKD192 SKT188:SKT192 SLJ188:SLJ192 SLZ188:SLZ192 SMP188:SMP192 SNF188:SNF192 SNV188:SNV192 SOL188:SOL192 SPB188:SPB192 SPR188:SPR192 SQH188:SQH192 SQX188:SQX192 SRN188:SRN192 SSD188:SSD192 SST188:SST192 STJ188:STJ192 STZ188:STZ192 SUP188:SUP192 SVF188:SVF192 SVV188:SVV192 SWL188:SWL192 SXB188:SXB192 SXR188:SXR192 SYH188:SYH192 SYX188:SYX192 SZN188:SZN192 TAD188:TAD192 TAT188:TAT192 TBJ188:TBJ192 TBZ188:TBZ192 TCP188:TCP192 TDF188:TDF192 TDV188:TDV192 TEL188:TEL192 TFB188:TFB192 TFR188:TFR192 TGH188:TGH192 TGX188:TGX192 THN188:THN192 TID188:TID192 TIT188:TIT192 TJJ188:TJJ192 TJZ188:TJZ192 TKP188:TKP192 TLF188:TLF192 TLV188:TLV192 TML188:TML192 TNB188:TNB192 TNR188:TNR192 TOH188:TOH192 TOX188:TOX192 TPN188:TPN192 TQD188:TQD192 TQT188:TQT192 TRJ188:TRJ192 TRZ188:TRZ192 TSP188:TSP192 TTF188:TTF192 TTV188:TTV192 TUL188:TUL192 TVB188:TVB192 TVR188:TVR192 TWH188:TWH192 TWX188:TWX192 TXN188:TXN192 TYD188:TYD192 TYT188:TYT192 TZJ188:TZJ192 TZZ188:TZZ192 UAP188:UAP192 UBF188:UBF192 UBV188:UBV192 UCL188:UCL192 UDB188:UDB192 UDR188:UDR192 UEH188:UEH192 UEX188:UEX192 UFN188:UFN192 UGD188:UGD192 UGT188:UGT192 UHJ188:UHJ192 UHZ188:UHZ192 UIP188:UIP192 UJF188:UJF192 UJV188:UJV192 UKL188:UKL192 ULB188:ULB192 ULR188:ULR192 UMH188:UMH192 UMX188:UMX192 UNN188:UNN192 UOD188:UOD192 UOT188:UOT192 UPJ188:UPJ192 UPZ188:UPZ192 UQP188:UQP192 URF188:URF192 URV188:URV192 USL188:USL192 UTB188:UTB192 UTR188:UTR192 UUH188:UUH192 UUX188:UUX192 UVN188:UVN192 UWD188:UWD192 UWT188:UWT192 UXJ188:UXJ192 UXZ188:UXZ192 UYP188:UYP192 UZF188:UZF192 UZV188:UZV192 VAL188:VAL192 VBB188:VBB192 VBR188:VBR192 VCH188:VCH192 VCX188:VCX192 VDN188:VDN192 VED188:VED192 VET188:VET192 VFJ188:VFJ192 VFZ188:VFZ192 VGP188:VGP192 VHF188:VHF192 VHV188:VHV192 VIL188:VIL192 VJB188:VJB192 VJR188:VJR192 VKH188:VKH192 VKX188:VKX192 VLN188:VLN192 VMD188:VMD192 VMT188:VMT192 VNJ188:VNJ192 VNZ188:VNZ192 VOP188:VOP192 VPF188:VPF192 VPV188:VPV192 VQL188:VQL192 VRB188:VRB192 VRR188:VRR192 VSH188:VSH192 VSX188:VSX192 VTN188:VTN192 VUD188:VUD192 VUT188:VUT192 VVJ188:VVJ192 VVZ188:VVZ192 VWP188:VWP192 VXF188:VXF192 VXV188:VXV192 VYL188:VYL192 VZB188:VZB192 VZR188:VZR192 WAH188:WAH192 WAX188:WAX192 WBN188:WBN192 WCD188:WCD192 WCT188:WCT192 WDJ188:WDJ192 WDZ188:WDZ192 WEP188:WEP192 WFF188:WFF192 WFV188:WFV192 WGL188:WGL192 WHB188:WHB192 WHR188:WHR192 WIH188:WIH192 WIX188:WIX192 WJN188:WJN192 WKD188:WKD192 WKT188:WKT192 WLJ188:WLJ192 WLZ188:WLZ192 WMP188:WMP192 WNF188:WNF192 WNV188:WNV192 WOL188:WOL192 WPB188:WPB192 WPR188:WPR192 WQH188:WQH192 WQX188:WQX192 WRN188:WRN192 WSD188:WSD192 WST188:WST192 WTJ188:WTJ192 WTZ188:WTZ192 WUP188:WUP192 WVF188:WVF192 WVV188:WVV192 WWL188:WWL192 WXB188:WXB192 WXR188:WXR192 WYH188:WYH192 WYX188:WYX192 WZN188:WZN192 XAD188:XAD192 XAT188:XAT192 XBJ188:XBJ192 XBZ188:XBZ192 XCP188:XCP192 XDF188:XDF192 XDV188:XDV192 XEL188:XEL192 XFB188:XFB192">
    <cfRule type="cellIs" dxfId="239" priority="575" operator="lessThan">
      <formula>0</formula>
    </cfRule>
    <cfRule type="cellIs" dxfId="238" priority="576" operator="greaterThan">
      <formula>0</formula>
    </cfRule>
  </conditionalFormatting>
  <conditionalFormatting sqref="N199:N203">
    <cfRule type="cellIs" dxfId="237" priority="777" operator="lessThan">
      <formula>0</formula>
    </cfRule>
    <cfRule type="cellIs" dxfId="236" priority="778" operator="greaterThan">
      <formula>0</formula>
    </cfRule>
  </conditionalFormatting>
  <conditionalFormatting sqref="N205:N209">
    <cfRule type="cellIs" dxfId="235" priority="721" operator="lessThan">
      <formula>0</formula>
    </cfRule>
    <cfRule type="cellIs" dxfId="234" priority="722" operator="greaterThan">
      <formula>0</formula>
    </cfRule>
  </conditionalFormatting>
  <conditionalFormatting sqref="N211:N215">
    <cfRule type="cellIs" dxfId="233" priority="719" operator="lessThan">
      <formula>0</formula>
    </cfRule>
    <cfRule type="cellIs" dxfId="232" priority="720" operator="greaterThan">
      <formula>0</formula>
    </cfRule>
  </conditionalFormatting>
  <conditionalFormatting sqref="N217:N221">
    <cfRule type="cellIs" dxfId="231" priority="717" operator="lessThan">
      <formula>0</formula>
    </cfRule>
    <cfRule type="cellIs" dxfId="230" priority="718" operator="greaterThan">
      <formula>0</formula>
    </cfRule>
  </conditionalFormatting>
  <conditionalFormatting sqref="N228:N232">
    <cfRule type="cellIs" dxfId="229" priority="769" operator="lessThan">
      <formula>0</formula>
    </cfRule>
    <cfRule type="cellIs" dxfId="228" priority="770" operator="greaterThan">
      <formula>0</formula>
    </cfRule>
  </conditionalFormatting>
  <conditionalFormatting sqref="N234:N238">
    <cfRule type="cellIs" dxfId="227" priority="767" operator="lessThan">
      <formula>0</formula>
    </cfRule>
    <cfRule type="cellIs" dxfId="226" priority="768" operator="greaterThan">
      <formula>0</formula>
    </cfRule>
  </conditionalFormatting>
  <conditionalFormatting sqref="N240:N244">
    <cfRule type="cellIs" dxfId="225" priority="765" operator="lessThan">
      <formula>0</formula>
    </cfRule>
    <cfRule type="cellIs" dxfId="224" priority="766" operator="greaterThan">
      <formula>0</formula>
    </cfRule>
  </conditionalFormatting>
  <conditionalFormatting sqref="N246:N250">
    <cfRule type="cellIs" dxfId="223" priority="763" operator="lessThan">
      <formula>0</formula>
    </cfRule>
    <cfRule type="cellIs" dxfId="222" priority="764" operator="greaterThan">
      <formula>0</formula>
    </cfRule>
  </conditionalFormatting>
  <conditionalFormatting sqref="P9:P14">
    <cfRule type="cellIs" dxfId="221" priority="13" operator="lessThan">
      <formula>0</formula>
    </cfRule>
    <cfRule type="cellIs" dxfId="220" priority="14" operator="greaterThan">
      <formula>0</formula>
    </cfRule>
  </conditionalFormatting>
  <conditionalFormatting sqref="P16:P21">
    <cfRule type="cellIs" dxfId="219" priority="5" operator="lessThan">
      <formula>0</formula>
    </cfRule>
    <cfRule type="cellIs" dxfId="218" priority="6" operator="greaterThan">
      <formula>0</formula>
    </cfRule>
  </conditionalFormatting>
  <conditionalFormatting sqref="P23:P28">
    <cfRule type="cellIs" dxfId="217" priority="3" operator="lessThan">
      <formula>0</formula>
    </cfRule>
    <cfRule type="cellIs" dxfId="216" priority="4" operator="greaterThan">
      <formula>0</formula>
    </cfRule>
  </conditionalFormatting>
  <conditionalFormatting sqref="P30:P35">
    <cfRule type="cellIs" dxfId="215" priority="1" operator="lessThan">
      <formula>0</formula>
    </cfRule>
    <cfRule type="cellIs" dxfId="214" priority="2" operator="greaterThan">
      <formula>0</formula>
    </cfRule>
  </conditionalFormatting>
  <conditionalFormatting sqref="P42:P47">
    <cfRule type="cellIs" dxfId="213" priority="41" operator="lessThan">
      <formula>0</formula>
    </cfRule>
    <cfRule type="cellIs" dxfId="212" priority="42" operator="greaterThan">
      <formula>0</formula>
    </cfRule>
  </conditionalFormatting>
  <conditionalFormatting sqref="P49:P54">
    <cfRule type="cellIs" dxfId="211" priority="21" operator="lessThan">
      <formula>0</formula>
    </cfRule>
    <cfRule type="cellIs" dxfId="210" priority="22" operator="greaterThan">
      <formula>0</formula>
    </cfRule>
  </conditionalFormatting>
  <conditionalFormatting sqref="P56:P61">
    <cfRule type="cellIs" dxfId="209" priority="19" operator="lessThan">
      <formula>0</formula>
    </cfRule>
    <cfRule type="cellIs" dxfId="208" priority="20" operator="greaterThan">
      <formula>0</formula>
    </cfRule>
  </conditionalFormatting>
  <conditionalFormatting sqref="P63:P68">
    <cfRule type="cellIs" dxfId="207" priority="17" operator="lessThan">
      <formula>0</formula>
    </cfRule>
    <cfRule type="cellIs" dxfId="206" priority="18" operator="greaterThan">
      <formula>0</formula>
    </cfRule>
  </conditionalFormatting>
  <conditionalFormatting sqref="P75:P80">
    <cfRule type="cellIs" dxfId="205" priority="223" operator="lessThan">
      <formula>0</formula>
    </cfRule>
    <cfRule type="cellIs" dxfId="204" priority="224" operator="greaterThan">
      <formula>0</formula>
    </cfRule>
  </conditionalFormatting>
  <conditionalFormatting sqref="P82:P87">
    <cfRule type="cellIs" dxfId="203" priority="49" operator="lessThan">
      <formula>0</formula>
    </cfRule>
    <cfRule type="cellIs" dxfId="202" priority="50" operator="greaterThan">
      <formula>0</formula>
    </cfRule>
  </conditionalFormatting>
  <conditionalFormatting sqref="P89:P94">
    <cfRule type="cellIs" dxfId="201" priority="47" operator="lessThan">
      <formula>0</formula>
    </cfRule>
    <cfRule type="cellIs" dxfId="200" priority="48" operator="greaterThan">
      <formula>0</formula>
    </cfRule>
  </conditionalFormatting>
  <conditionalFormatting sqref="P96:P101">
    <cfRule type="cellIs" dxfId="199" priority="45" operator="lessThan">
      <formula>0</formula>
    </cfRule>
    <cfRule type="cellIs" dxfId="198" priority="46" operator="greaterThan">
      <formula>0</formula>
    </cfRule>
  </conditionalFormatting>
  <conditionalFormatting sqref="P108:P113">
    <cfRule type="cellIs" dxfId="197" priority="199" operator="lessThan">
      <formula>0</formula>
    </cfRule>
    <cfRule type="cellIs" dxfId="196" priority="200" operator="greaterThan">
      <formula>0</formula>
    </cfRule>
  </conditionalFormatting>
  <conditionalFormatting sqref="P115:P120">
    <cfRule type="cellIs" dxfId="195" priority="247" operator="lessThan">
      <formula>0</formula>
    </cfRule>
    <cfRule type="cellIs" dxfId="194" priority="248" operator="greaterThan">
      <formula>0</formula>
    </cfRule>
  </conditionalFormatting>
  <conditionalFormatting sqref="P122:P127">
    <cfRule type="cellIs" dxfId="193" priority="245" operator="lessThan">
      <formula>0</formula>
    </cfRule>
    <cfRule type="cellIs" dxfId="192" priority="246" operator="greaterThan">
      <formula>0</formula>
    </cfRule>
  </conditionalFormatting>
  <conditionalFormatting sqref="P129:P134">
    <cfRule type="cellIs" dxfId="191" priority="181" operator="lessThan">
      <formula>0</formula>
    </cfRule>
    <cfRule type="cellIs" dxfId="190" priority="182" operator="greaterThan">
      <formula>0</formula>
    </cfRule>
  </conditionalFormatting>
  <conditionalFormatting sqref="P141:P145">
    <cfRule type="cellIs" dxfId="189" priority="543" operator="lessThan">
      <formula>0</formula>
    </cfRule>
    <cfRule type="cellIs" dxfId="188" priority="544" operator="greaterThan">
      <formula>0</formula>
    </cfRule>
  </conditionalFormatting>
  <conditionalFormatting sqref="P147:P151">
    <cfRule type="cellIs" dxfId="187" priority="409" operator="lessThan">
      <formula>0</formula>
    </cfRule>
    <cfRule type="cellIs" dxfId="186" priority="410" operator="greaterThan">
      <formula>0</formula>
    </cfRule>
  </conditionalFormatting>
  <conditionalFormatting sqref="P153:P157">
    <cfRule type="cellIs" dxfId="185" priority="407" operator="lessThan">
      <formula>0</formula>
    </cfRule>
    <cfRule type="cellIs" dxfId="184" priority="408" operator="greaterThan">
      <formula>0</formula>
    </cfRule>
  </conditionalFormatting>
  <conditionalFormatting sqref="P159:P163">
    <cfRule type="cellIs" dxfId="183" priority="405" operator="lessThan">
      <formula>0</formula>
    </cfRule>
    <cfRule type="cellIs" dxfId="182" priority="406" operator="greaterThan">
      <formula>0</formula>
    </cfRule>
  </conditionalFormatting>
  <conditionalFormatting sqref="P170:P174 AF170:AF174 AV170:AV174 BL170:BL174 CB170:CB174 CR170:CR174 DH170:DH174 DX170:DX174 EN170:EN174 FD170:FD174 FT170:FT174 GJ170:GJ174 GZ170:GZ174 HP170:HP174 IF170:IF174 IV170:IV174 JL170:JL174 KB170:KB174 KR170:KR174 LH170:LH174 LX170:LX174 MN170:MN174 ND170:ND174 NT170:NT174 OJ170:OJ174 OZ170:OZ174 PP170:PP174 QF170:QF174 QV170:QV174 RL170:RL174 SB170:SB174 SR170:SR174 TH170:TH174 TX170:TX174 UN170:UN174 VD170:VD174 VT170:VT174 WJ170:WJ174 WZ170:WZ174 XP170:XP174 YF170:YF174 YV170:YV174 ZL170:ZL174 AAB170:AAB174 AAR170:AAR174 ABH170:ABH174 ABX170:ABX174 ACN170:ACN174 ADD170:ADD174 ADT170:ADT174 AEJ170:AEJ174 AEZ170:AEZ174 AFP170:AFP174 AGF170:AGF174 AGV170:AGV174 AHL170:AHL174 AIB170:AIB174 AIR170:AIR174 AJH170:AJH174 AJX170:AJX174 AKN170:AKN174 ALD170:ALD174 ALT170:ALT174 AMJ170:AMJ174 AMZ170:AMZ174 ANP170:ANP174 AOF170:AOF174 AOV170:AOV174 APL170:APL174 AQB170:AQB174 AQR170:AQR174 ARH170:ARH174 ARX170:ARX174 ASN170:ASN174 ATD170:ATD174 ATT170:ATT174 AUJ170:AUJ174 AUZ170:AUZ174 AVP170:AVP174 AWF170:AWF174 AWV170:AWV174 AXL170:AXL174 AYB170:AYB174 AYR170:AYR174 AZH170:AZH174 AZX170:AZX174 BAN170:BAN174 BBD170:BBD174 BBT170:BBT174 BCJ170:BCJ174 BCZ170:BCZ174 BDP170:BDP174 BEF170:BEF174 BEV170:BEV174 BFL170:BFL174 BGB170:BGB174 BGR170:BGR174 BHH170:BHH174 BHX170:BHX174 BIN170:BIN174 BJD170:BJD174 BJT170:BJT174 BKJ170:BKJ174 BKZ170:BKZ174 BLP170:BLP174 BMF170:BMF174 BMV170:BMV174 BNL170:BNL174 BOB170:BOB174 BOR170:BOR174 BPH170:BPH174 BPX170:BPX174 BQN170:BQN174 BRD170:BRD174 BRT170:BRT174 BSJ170:BSJ174 BSZ170:BSZ174 BTP170:BTP174 BUF170:BUF174 BUV170:BUV174 BVL170:BVL174 BWB170:BWB174 BWR170:BWR174 BXH170:BXH174 BXX170:BXX174 BYN170:BYN174 BZD170:BZD174 BZT170:BZT174 CAJ170:CAJ174 CAZ170:CAZ174 CBP170:CBP174 CCF170:CCF174 CCV170:CCV174 CDL170:CDL174 CEB170:CEB174 CER170:CER174 CFH170:CFH174 CFX170:CFX174 CGN170:CGN174 CHD170:CHD174 CHT170:CHT174 CIJ170:CIJ174 CIZ170:CIZ174 CJP170:CJP174 CKF170:CKF174 CKV170:CKV174 CLL170:CLL174 CMB170:CMB174 CMR170:CMR174 CNH170:CNH174 CNX170:CNX174 CON170:CON174 CPD170:CPD174 CPT170:CPT174 CQJ170:CQJ174 CQZ170:CQZ174 CRP170:CRP174 CSF170:CSF174 CSV170:CSV174 CTL170:CTL174 CUB170:CUB174 CUR170:CUR174 CVH170:CVH174 CVX170:CVX174 CWN170:CWN174 CXD170:CXD174 CXT170:CXT174 CYJ170:CYJ174 CYZ170:CYZ174 CZP170:CZP174 DAF170:DAF174 DAV170:DAV174 DBL170:DBL174 DCB170:DCB174 DCR170:DCR174 DDH170:DDH174 DDX170:DDX174 DEN170:DEN174 DFD170:DFD174 DFT170:DFT174 DGJ170:DGJ174 DGZ170:DGZ174 DHP170:DHP174 DIF170:DIF174 DIV170:DIV174 DJL170:DJL174 DKB170:DKB174 DKR170:DKR174 DLH170:DLH174 DLX170:DLX174 DMN170:DMN174 DND170:DND174 DNT170:DNT174 DOJ170:DOJ174 DOZ170:DOZ174 DPP170:DPP174 DQF170:DQF174 DQV170:DQV174 DRL170:DRL174 DSB170:DSB174 DSR170:DSR174 DTH170:DTH174 DTX170:DTX174 DUN170:DUN174 DVD170:DVD174 DVT170:DVT174 DWJ170:DWJ174 DWZ170:DWZ174 DXP170:DXP174 DYF170:DYF174 DYV170:DYV174 DZL170:DZL174 EAB170:EAB174 EAR170:EAR174 EBH170:EBH174 EBX170:EBX174 ECN170:ECN174 EDD170:EDD174 EDT170:EDT174 EEJ170:EEJ174 EEZ170:EEZ174 EFP170:EFP174 EGF170:EGF174 EGV170:EGV174 EHL170:EHL174 EIB170:EIB174 EIR170:EIR174 EJH170:EJH174 EJX170:EJX174 EKN170:EKN174 ELD170:ELD174 ELT170:ELT174 EMJ170:EMJ174 EMZ170:EMZ174 ENP170:ENP174 EOF170:EOF174 EOV170:EOV174 EPL170:EPL174 EQB170:EQB174 EQR170:EQR174 ERH170:ERH174 ERX170:ERX174 ESN170:ESN174 ETD170:ETD174 ETT170:ETT174 EUJ170:EUJ174 EUZ170:EUZ174 EVP170:EVP174 EWF170:EWF174 EWV170:EWV174 EXL170:EXL174 EYB170:EYB174 EYR170:EYR174 EZH170:EZH174 EZX170:EZX174 FAN170:FAN174 FBD170:FBD174 FBT170:FBT174 FCJ170:FCJ174 FCZ170:FCZ174 FDP170:FDP174 FEF170:FEF174 FEV170:FEV174 FFL170:FFL174 FGB170:FGB174 FGR170:FGR174 FHH170:FHH174 FHX170:FHX174 FIN170:FIN174 FJD170:FJD174 FJT170:FJT174 FKJ170:FKJ174 FKZ170:FKZ174 FLP170:FLP174 FMF170:FMF174 FMV170:FMV174 FNL170:FNL174 FOB170:FOB174 FOR170:FOR174 FPH170:FPH174 FPX170:FPX174 FQN170:FQN174 FRD170:FRD174 FRT170:FRT174 FSJ170:FSJ174 FSZ170:FSZ174 FTP170:FTP174 FUF170:FUF174 FUV170:FUV174 FVL170:FVL174 FWB170:FWB174 FWR170:FWR174 FXH170:FXH174 FXX170:FXX174 FYN170:FYN174 FZD170:FZD174 FZT170:FZT174 GAJ170:GAJ174 GAZ170:GAZ174 GBP170:GBP174 GCF170:GCF174 GCV170:GCV174 GDL170:GDL174 GEB170:GEB174 GER170:GER174 GFH170:GFH174 GFX170:GFX174 GGN170:GGN174 GHD170:GHD174 GHT170:GHT174 GIJ170:GIJ174 GIZ170:GIZ174 GJP170:GJP174 GKF170:GKF174 GKV170:GKV174 GLL170:GLL174 GMB170:GMB174 GMR170:GMR174 GNH170:GNH174 GNX170:GNX174 GON170:GON174 GPD170:GPD174 GPT170:GPT174 GQJ170:GQJ174 GQZ170:GQZ174 GRP170:GRP174 GSF170:GSF174 GSV170:GSV174 GTL170:GTL174 GUB170:GUB174 GUR170:GUR174 GVH170:GVH174 GVX170:GVX174 GWN170:GWN174 GXD170:GXD174 GXT170:GXT174 GYJ170:GYJ174 GYZ170:GYZ174 GZP170:GZP174 HAF170:HAF174 HAV170:HAV174 HBL170:HBL174 HCB170:HCB174 HCR170:HCR174 HDH170:HDH174 HDX170:HDX174 HEN170:HEN174 HFD170:HFD174 HFT170:HFT174 HGJ170:HGJ174 HGZ170:HGZ174 HHP170:HHP174 HIF170:HIF174 HIV170:HIV174 HJL170:HJL174 HKB170:HKB174 HKR170:HKR174 HLH170:HLH174 HLX170:HLX174 HMN170:HMN174 HND170:HND174 HNT170:HNT174 HOJ170:HOJ174 HOZ170:HOZ174 HPP170:HPP174 HQF170:HQF174 HQV170:HQV174 HRL170:HRL174 HSB170:HSB174 HSR170:HSR174 HTH170:HTH174 HTX170:HTX174 HUN170:HUN174 HVD170:HVD174 HVT170:HVT174 HWJ170:HWJ174 HWZ170:HWZ174 HXP170:HXP174 HYF170:HYF174 HYV170:HYV174 HZL170:HZL174 IAB170:IAB174 IAR170:IAR174 IBH170:IBH174 IBX170:IBX174 ICN170:ICN174 IDD170:IDD174 IDT170:IDT174 IEJ170:IEJ174 IEZ170:IEZ174 IFP170:IFP174 IGF170:IGF174 IGV170:IGV174 IHL170:IHL174 IIB170:IIB174 IIR170:IIR174 IJH170:IJH174 IJX170:IJX174 IKN170:IKN174 ILD170:ILD174 ILT170:ILT174 IMJ170:IMJ174 IMZ170:IMZ174 INP170:INP174 IOF170:IOF174 IOV170:IOV174 IPL170:IPL174 IQB170:IQB174 IQR170:IQR174 IRH170:IRH174 IRX170:IRX174 ISN170:ISN174 ITD170:ITD174 ITT170:ITT174 IUJ170:IUJ174 IUZ170:IUZ174 IVP170:IVP174 IWF170:IWF174 IWV170:IWV174 IXL170:IXL174 IYB170:IYB174 IYR170:IYR174 IZH170:IZH174 IZX170:IZX174 JAN170:JAN174 JBD170:JBD174 JBT170:JBT174 JCJ170:JCJ174 JCZ170:JCZ174 JDP170:JDP174 JEF170:JEF174 JEV170:JEV174 JFL170:JFL174 JGB170:JGB174 JGR170:JGR174 JHH170:JHH174 JHX170:JHX174 JIN170:JIN174 JJD170:JJD174 JJT170:JJT174 JKJ170:JKJ174 JKZ170:JKZ174 JLP170:JLP174 JMF170:JMF174 JMV170:JMV174 JNL170:JNL174 JOB170:JOB174 JOR170:JOR174 JPH170:JPH174 JPX170:JPX174 JQN170:JQN174 JRD170:JRD174 JRT170:JRT174 JSJ170:JSJ174 JSZ170:JSZ174 JTP170:JTP174 JUF170:JUF174 JUV170:JUV174 JVL170:JVL174 JWB170:JWB174 JWR170:JWR174 JXH170:JXH174 JXX170:JXX174 JYN170:JYN174 JZD170:JZD174 JZT170:JZT174 KAJ170:KAJ174 KAZ170:KAZ174 KBP170:KBP174 KCF170:KCF174 KCV170:KCV174 KDL170:KDL174 KEB170:KEB174 KER170:KER174 KFH170:KFH174 KFX170:KFX174 KGN170:KGN174 KHD170:KHD174 KHT170:KHT174 KIJ170:KIJ174 KIZ170:KIZ174 KJP170:KJP174 KKF170:KKF174 KKV170:KKV174 KLL170:KLL174 KMB170:KMB174 KMR170:KMR174 KNH170:KNH174 KNX170:KNX174 KON170:KON174 KPD170:KPD174 KPT170:KPT174 KQJ170:KQJ174 KQZ170:KQZ174 KRP170:KRP174 KSF170:KSF174 KSV170:KSV174 KTL170:KTL174 KUB170:KUB174 KUR170:KUR174 KVH170:KVH174 KVX170:KVX174 KWN170:KWN174 KXD170:KXD174 KXT170:KXT174 KYJ170:KYJ174 KYZ170:KYZ174 KZP170:KZP174 LAF170:LAF174 LAV170:LAV174 LBL170:LBL174 LCB170:LCB174 LCR170:LCR174 LDH170:LDH174 LDX170:LDX174 LEN170:LEN174 LFD170:LFD174 LFT170:LFT174 LGJ170:LGJ174 LGZ170:LGZ174 LHP170:LHP174 LIF170:LIF174 LIV170:LIV174 LJL170:LJL174 LKB170:LKB174 LKR170:LKR174 LLH170:LLH174 LLX170:LLX174 LMN170:LMN174 LND170:LND174 LNT170:LNT174 LOJ170:LOJ174 LOZ170:LOZ174 LPP170:LPP174 LQF170:LQF174 LQV170:LQV174 LRL170:LRL174 LSB170:LSB174 LSR170:LSR174 LTH170:LTH174 LTX170:LTX174 LUN170:LUN174 LVD170:LVD174 LVT170:LVT174 LWJ170:LWJ174 LWZ170:LWZ174 LXP170:LXP174 LYF170:LYF174 LYV170:LYV174 LZL170:LZL174 MAB170:MAB174 MAR170:MAR174 MBH170:MBH174 MBX170:MBX174 MCN170:MCN174 MDD170:MDD174 MDT170:MDT174 MEJ170:MEJ174 MEZ170:MEZ174 MFP170:MFP174 MGF170:MGF174 MGV170:MGV174 MHL170:MHL174 MIB170:MIB174 MIR170:MIR174 MJH170:MJH174 MJX170:MJX174 MKN170:MKN174 MLD170:MLD174 MLT170:MLT174 MMJ170:MMJ174 MMZ170:MMZ174 MNP170:MNP174 MOF170:MOF174 MOV170:MOV174 MPL170:MPL174 MQB170:MQB174 MQR170:MQR174 MRH170:MRH174 MRX170:MRX174 MSN170:MSN174 MTD170:MTD174 MTT170:MTT174 MUJ170:MUJ174 MUZ170:MUZ174 MVP170:MVP174 MWF170:MWF174 MWV170:MWV174 MXL170:MXL174 MYB170:MYB174 MYR170:MYR174 MZH170:MZH174 MZX170:MZX174 NAN170:NAN174 NBD170:NBD174 NBT170:NBT174 NCJ170:NCJ174 NCZ170:NCZ174 NDP170:NDP174 NEF170:NEF174 NEV170:NEV174 NFL170:NFL174 NGB170:NGB174 NGR170:NGR174 NHH170:NHH174 NHX170:NHX174 NIN170:NIN174 NJD170:NJD174 NJT170:NJT174 NKJ170:NKJ174 NKZ170:NKZ174 NLP170:NLP174 NMF170:NMF174 NMV170:NMV174 NNL170:NNL174 NOB170:NOB174 NOR170:NOR174 NPH170:NPH174 NPX170:NPX174 NQN170:NQN174 NRD170:NRD174 NRT170:NRT174 NSJ170:NSJ174 NSZ170:NSZ174 NTP170:NTP174 NUF170:NUF174 NUV170:NUV174 NVL170:NVL174 NWB170:NWB174 NWR170:NWR174 NXH170:NXH174 NXX170:NXX174 NYN170:NYN174 NZD170:NZD174 NZT170:NZT174 OAJ170:OAJ174 OAZ170:OAZ174 OBP170:OBP174 OCF170:OCF174 OCV170:OCV174 ODL170:ODL174 OEB170:OEB174 OER170:OER174 OFH170:OFH174 OFX170:OFX174 OGN170:OGN174 OHD170:OHD174 OHT170:OHT174 OIJ170:OIJ174 OIZ170:OIZ174 OJP170:OJP174 OKF170:OKF174 OKV170:OKV174 OLL170:OLL174 OMB170:OMB174 OMR170:OMR174 ONH170:ONH174 ONX170:ONX174 OON170:OON174 OPD170:OPD174 OPT170:OPT174 OQJ170:OQJ174 OQZ170:OQZ174 ORP170:ORP174 OSF170:OSF174 OSV170:OSV174 OTL170:OTL174 OUB170:OUB174 OUR170:OUR174 OVH170:OVH174 OVX170:OVX174 OWN170:OWN174 OXD170:OXD174 OXT170:OXT174 OYJ170:OYJ174 OYZ170:OYZ174 OZP170:OZP174 PAF170:PAF174 PAV170:PAV174 PBL170:PBL174 PCB170:PCB174 PCR170:PCR174 PDH170:PDH174 PDX170:PDX174 PEN170:PEN174 PFD170:PFD174 PFT170:PFT174 PGJ170:PGJ174 PGZ170:PGZ174 PHP170:PHP174 PIF170:PIF174 PIV170:PIV174 PJL170:PJL174 PKB170:PKB174 PKR170:PKR174 PLH170:PLH174 PLX170:PLX174 PMN170:PMN174 PND170:PND174 PNT170:PNT174 POJ170:POJ174 POZ170:POZ174 PPP170:PPP174 PQF170:PQF174 PQV170:PQV174 PRL170:PRL174 PSB170:PSB174 PSR170:PSR174 PTH170:PTH174 PTX170:PTX174 PUN170:PUN174 PVD170:PVD174 PVT170:PVT174 PWJ170:PWJ174 PWZ170:PWZ174 PXP170:PXP174 PYF170:PYF174 PYV170:PYV174 PZL170:PZL174 QAB170:QAB174 QAR170:QAR174 QBH170:QBH174 QBX170:QBX174 QCN170:QCN174 QDD170:QDD174 QDT170:QDT174 QEJ170:QEJ174 QEZ170:QEZ174 QFP170:QFP174 QGF170:QGF174 QGV170:QGV174 QHL170:QHL174 QIB170:QIB174 QIR170:QIR174 QJH170:QJH174 QJX170:QJX174 QKN170:QKN174 QLD170:QLD174 QLT170:QLT174 QMJ170:QMJ174 QMZ170:QMZ174 QNP170:QNP174 QOF170:QOF174 QOV170:QOV174 QPL170:QPL174 QQB170:QQB174 QQR170:QQR174 QRH170:QRH174 QRX170:QRX174 QSN170:QSN174 QTD170:QTD174 QTT170:QTT174 QUJ170:QUJ174 QUZ170:QUZ174 QVP170:QVP174 QWF170:QWF174 QWV170:QWV174 QXL170:QXL174 QYB170:QYB174 QYR170:QYR174 QZH170:QZH174 QZX170:QZX174 RAN170:RAN174 RBD170:RBD174 RBT170:RBT174 RCJ170:RCJ174 RCZ170:RCZ174 RDP170:RDP174 REF170:REF174 REV170:REV174 RFL170:RFL174 RGB170:RGB174 RGR170:RGR174 RHH170:RHH174 RHX170:RHX174 RIN170:RIN174 RJD170:RJD174 RJT170:RJT174 RKJ170:RKJ174 RKZ170:RKZ174 RLP170:RLP174 RMF170:RMF174 RMV170:RMV174 RNL170:RNL174 ROB170:ROB174 ROR170:ROR174 RPH170:RPH174 RPX170:RPX174 RQN170:RQN174 RRD170:RRD174 RRT170:RRT174 RSJ170:RSJ174 RSZ170:RSZ174 RTP170:RTP174 RUF170:RUF174 RUV170:RUV174 RVL170:RVL174 RWB170:RWB174 RWR170:RWR174 RXH170:RXH174 RXX170:RXX174 RYN170:RYN174 RZD170:RZD174 RZT170:RZT174 SAJ170:SAJ174 SAZ170:SAZ174 SBP170:SBP174 SCF170:SCF174 SCV170:SCV174 SDL170:SDL174 SEB170:SEB174 SER170:SER174 SFH170:SFH174 SFX170:SFX174 SGN170:SGN174 SHD170:SHD174 SHT170:SHT174 SIJ170:SIJ174 SIZ170:SIZ174 SJP170:SJP174 SKF170:SKF174 SKV170:SKV174 SLL170:SLL174 SMB170:SMB174 SMR170:SMR174 SNH170:SNH174 SNX170:SNX174 SON170:SON174 SPD170:SPD174 SPT170:SPT174 SQJ170:SQJ174 SQZ170:SQZ174 SRP170:SRP174 SSF170:SSF174 SSV170:SSV174 STL170:STL174 SUB170:SUB174 SUR170:SUR174 SVH170:SVH174 SVX170:SVX174 SWN170:SWN174 SXD170:SXD174 SXT170:SXT174 SYJ170:SYJ174 SYZ170:SYZ174 SZP170:SZP174 TAF170:TAF174 TAV170:TAV174 TBL170:TBL174 TCB170:TCB174 TCR170:TCR174 TDH170:TDH174 TDX170:TDX174 TEN170:TEN174 TFD170:TFD174 TFT170:TFT174 TGJ170:TGJ174 TGZ170:TGZ174 THP170:THP174 TIF170:TIF174 TIV170:TIV174 TJL170:TJL174 TKB170:TKB174 TKR170:TKR174 TLH170:TLH174 TLX170:TLX174 TMN170:TMN174 TND170:TND174 TNT170:TNT174 TOJ170:TOJ174 TOZ170:TOZ174 TPP170:TPP174 TQF170:TQF174 TQV170:TQV174 TRL170:TRL174 TSB170:TSB174 TSR170:TSR174 TTH170:TTH174 TTX170:TTX174 TUN170:TUN174 TVD170:TVD174 TVT170:TVT174 TWJ170:TWJ174 TWZ170:TWZ174 TXP170:TXP174 TYF170:TYF174 TYV170:TYV174 TZL170:TZL174 UAB170:UAB174 UAR170:UAR174 UBH170:UBH174 UBX170:UBX174 UCN170:UCN174 UDD170:UDD174 UDT170:UDT174 UEJ170:UEJ174 UEZ170:UEZ174 UFP170:UFP174 UGF170:UGF174 UGV170:UGV174 UHL170:UHL174 UIB170:UIB174 UIR170:UIR174 UJH170:UJH174 UJX170:UJX174 UKN170:UKN174 ULD170:ULD174 ULT170:ULT174 UMJ170:UMJ174 UMZ170:UMZ174 UNP170:UNP174 UOF170:UOF174 UOV170:UOV174 UPL170:UPL174 UQB170:UQB174 UQR170:UQR174 URH170:URH174 URX170:URX174 USN170:USN174 UTD170:UTD174 UTT170:UTT174 UUJ170:UUJ174 UUZ170:UUZ174 UVP170:UVP174 UWF170:UWF174 UWV170:UWV174 UXL170:UXL174 UYB170:UYB174 UYR170:UYR174 UZH170:UZH174 UZX170:UZX174 VAN170:VAN174 VBD170:VBD174 VBT170:VBT174 VCJ170:VCJ174 VCZ170:VCZ174 VDP170:VDP174 VEF170:VEF174 VEV170:VEV174 VFL170:VFL174 VGB170:VGB174 VGR170:VGR174 VHH170:VHH174 VHX170:VHX174 VIN170:VIN174 VJD170:VJD174 VJT170:VJT174 VKJ170:VKJ174 VKZ170:VKZ174 VLP170:VLP174 VMF170:VMF174 VMV170:VMV174 VNL170:VNL174 VOB170:VOB174 VOR170:VOR174 VPH170:VPH174 VPX170:VPX174 VQN170:VQN174 VRD170:VRD174 VRT170:VRT174 VSJ170:VSJ174 VSZ170:VSZ174 VTP170:VTP174 VUF170:VUF174 VUV170:VUV174 VVL170:VVL174 VWB170:VWB174 VWR170:VWR174 VXH170:VXH174 VXX170:VXX174 VYN170:VYN174 VZD170:VZD174 VZT170:VZT174 WAJ170:WAJ174 WAZ170:WAZ174 WBP170:WBP174 WCF170:WCF174 WCV170:WCV174 WDL170:WDL174 WEB170:WEB174 WER170:WER174 WFH170:WFH174 WFX170:WFX174 WGN170:WGN174 WHD170:WHD174 WHT170:WHT174 WIJ170:WIJ174 WIZ170:WIZ174 WJP170:WJP174 WKF170:WKF174 WKV170:WKV174 WLL170:WLL174 WMB170:WMB174 WMR170:WMR174 WNH170:WNH174 WNX170:WNX174 WON170:WON174 WPD170:WPD174 WPT170:WPT174 WQJ170:WQJ174 WQZ170:WQZ174 WRP170:WRP174 WSF170:WSF174 WSV170:WSV174 WTL170:WTL174 WUB170:WUB174 WUR170:WUR174 WVH170:WVH174 WVX170:WVX174 WWN170:WWN174 WXD170:WXD174 WXT170:WXT174 WYJ170:WYJ174 WYZ170:WYZ174 WZP170:WZP174 XAF170:XAF174 XAV170:XAV174 XBL170:XBL174 XCB170:XCB174 XCR170:XCR174 XDH170:XDH174 XDX170:XDX174 XEN170:XEN174 XFD170:XFD174">
    <cfRule type="cellIs" dxfId="181" priority="693" operator="lessThan">
      <formula>0</formula>
    </cfRule>
    <cfRule type="cellIs" dxfId="180" priority="694" operator="greaterThan">
      <formula>0</formula>
    </cfRule>
  </conditionalFormatting>
  <conditionalFormatting sqref="P176:P180 AF176:AF180 AV176:AV180 BL176:BL180 CB176:CB180 CR176:CR180 DH176:DH180 DX176:DX180 EN176:EN180 FD176:FD180 FT176:FT180 GJ176:GJ180 GZ176:GZ180 HP176:HP180 IF176:IF180 IV176:IV180 JL176:JL180 KB176:KB180 KR176:KR180 LH176:LH180 LX176:LX180 MN176:MN180 ND176:ND180 NT176:NT180 OJ176:OJ180 OZ176:OZ180 PP176:PP180 QF176:QF180 QV176:QV180 RL176:RL180 SB176:SB180 SR176:SR180 TH176:TH180 TX176:TX180 UN176:UN180 VD176:VD180 VT176:VT180 WJ176:WJ180 WZ176:WZ180 XP176:XP180 YF176:YF180 YV176:YV180 ZL176:ZL180 AAB176:AAB180 AAR176:AAR180 ABH176:ABH180 ABX176:ABX180 ACN176:ACN180 ADD176:ADD180 ADT176:ADT180 AEJ176:AEJ180 AEZ176:AEZ180 AFP176:AFP180 AGF176:AGF180 AGV176:AGV180 AHL176:AHL180 AIB176:AIB180 AIR176:AIR180 AJH176:AJH180 AJX176:AJX180 AKN176:AKN180 ALD176:ALD180 ALT176:ALT180 AMJ176:AMJ180 AMZ176:AMZ180 ANP176:ANP180 AOF176:AOF180 AOV176:AOV180 APL176:APL180 AQB176:AQB180 AQR176:AQR180 ARH176:ARH180 ARX176:ARX180 ASN176:ASN180 ATD176:ATD180 ATT176:ATT180 AUJ176:AUJ180 AUZ176:AUZ180 AVP176:AVP180 AWF176:AWF180 AWV176:AWV180 AXL176:AXL180 AYB176:AYB180 AYR176:AYR180 AZH176:AZH180 AZX176:AZX180 BAN176:BAN180 BBD176:BBD180 BBT176:BBT180 BCJ176:BCJ180 BCZ176:BCZ180 BDP176:BDP180 BEF176:BEF180 BEV176:BEV180 BFL176:BFL180 BGB176:BGB180 BGR176:BGR180 BHH176:BHH180 BHX176:BHX180 BIN176:BIN180 BJD176:BJD180 BJT176:BJT180 BKJ176:BKJ180 BKZ176:BKZ180 BLP176:BLP180 BMF176:BMF180 BMV176:BMV180 BNL176:BNL180 BOB176:BOB180 BOR176:BOR180 BPH176:BPH180 BPX176:BPX180 BQN176:BQN180 BRD176:BRD180 BRT176:BRT180 BSJ176:BSJ180 BSZ176:BSZ180 BTP176:BTP180 BUF176:BUF180 BUV176:BUV180 BVL176:BVL180 BWB176:BWB180 BWR176:BWR180 BXH176:BXH180 BXX176:BXX180 BYN176:BYN180 BZD176:BZD180 BZT176:BZT180 CAJ176:CAJ180 CAZ176:CAZ180 CBP176:CBP180 CCF176:CCF180 CCV176:CCV180 CDL176:CDL180 CEB176:CEB180 CER176:CER180 CFH176:CFH180 CFX176:CFX180 CGN176:CGN180 CHD176:CHD180 CHT176:CHT180 CIJ176:CIJ180 CIZ176:CIZ180 CJP176:CJP180 CKF176:CKF180 CKV176:CKV180 CLL176:CLL180 CMB176:CMB180 CMR176:CMR180 CNH176:CNH180 CNX176:CNX180 CON176:CON180 CPD176:CPD180 CPT176:CPT180 CQJ176:CQJ180 CQZ176:CQZ180 CRP176:CRP180 CSF176:CSF180 CSV176:CSV180 CTL176:CTL180 CUB176:CUB180 CUR176:CUR180 CVH176:CVH180 CVX176:CVX180 CWN176:CWN180 CXD176:CXD180 CXT176:CXT180 CYJ176:CYJ180 CYZ176:CYZ180 CZP176:CZP180 DAF176:DAF180 DAV176:DAV180 DBL176:DBL180 DCB176:DCB180 DCR176:DCR180 DDH176:DDH180 DDX176:DDX180 DEN176:DEN180 DFD176:DFD180 DFT176:DFT180 DGJ176:DGJ180 DGZ176:DGZ180 DHP176:DHP180 DIF176:DIF180 DIV176:DIV180 DJL176:DJL180 DKB176:DKB180 DKR176:DKR180 DLH176:DLH180 DLX176:DLX180 DMN176:DMN180 DND176:DND180 DNT176:DNT180 DOJ176:DOJ180 DOZ176:DOZ180 DPP176:DPP180 DQF176:DQF180 DQV176:DQV180 DRL176:DRL180 DSB176:DSB180 DSR176:DSR180 DTH176:DTH180 DTX176:DTX180 DUN176:DUN180 DVD176:DVD180 DVT176:DVT180 DWJ176:DWJ180 DWZ176:DWZ180 DXP176:DXP180 DYF176:DYF180 DYV176:DYV180 DZL176:DZL180 EAB176:EAB180 EAR176:EAR180 EBH176:EBH180 EBX176:EBX180 ECN176:ECN180 EDD176:EDD180 EDT176:EDT180 EEJ176:EEJ180 EEZ176:EEZ180 EFP176:EFP180 EGF176:EGF180 EGV176:EGV180 EHL176:EHL180 EIB176:EIB180 EIR176:EIR180 EJH176:EJH180 EJX176:EJX180 EKN176:EKN180 ELD176:ELD180 ELT176:ELT180 EMJ176:EMJ180 EMZ176:EMZ180 ENP176:ENP180 EOF176:EOF180 EOV176:EOV180 EPL176:EPL180 EQB176:EQB180 EQR176:EQR180 ERH176:ERH180 ERX176:ERX180 ESN176:ESN180 ETD176:ETD180 ETT176:ETT180 EUJ176:EUJ180 EUZ176:EUZ180 EVP176:EVP180 EWF176:EWF180 EWV176:EWV180 EXL176:EXL180 EYB176:EYB180 EYR176:EYR180 EZH176:EZH180 EZX176:EZX180 FAN176:FAN180 FBD176:FBD180 FBT176:FBT180 FCJ176:FCJ180 FCZ176:FCZ180 FDP176:FDP180 FEF176:FEF180 FEV176:FEV180 FFL176:FFL180 FGB176:FGB180 FGR176:FGR180 FHH176:FHH180 FHX176:FHX180 FIN176:FIN180 FJD176:FJD180 FJT176:FJT180 FKJ176:FKJ180 FKZ176:FKZ180 FLP176:FLP180 FMF176:FMF180 FMV176:FMV180 FNL176:FNL180 FOB176:FOB180 FOR176:FOR180 FPH176:FPH180 FPX176:FPX180 FQN176:FQN180 FRD176:FRD180 FRT176:FRT180 FSJ176:FSJ180 FSZ176:FSZ180 FTP176:FTP180 FUF176:FUF180 FUV176:FUV180 FVL176:FVL180 FWB176:FWB180 FWR176:FWR180 FXH176:FXH180 FXX176:FXX180 FYN176:FYN180 FZD176:FZD180 FZT176:FZT180 GAJ176:GAJ180 GAZ176:GAZ180 GBP176:GBP180 GCF176:GCF180 GCV176:GCV180 GDL176:GDL180 GEB176:GEB180 GER176:GER180 GFH176:GFH180 GFX176:GFX180 GGN176:GGN180 GHD176:GHD180 GHT176:GHT180 GIJ176:GIJ180 GIZ176:GIZ180 GJP176:GJP180 GKF176:GKF180 GKV176:GKV180 GLL176:GLL180 GMB176:GMB180 GMR176:GMR180 GNH176:GNH180 GNX176:GNX180 GON176:GON180 GPD176:GPD180 GPT176:GPT180 GQJ176:GQJ180 GQZ176:GQZ180 GRP176:GRP180 GSF176:GSF180 GSV176:GSV180 GTL176:GTL180 GUB176:GUB180 GUR176:GUR180 GVH176:GVH180 GVX176:GVX180 GWN176:GWN180 GXD176:GXD180 GXT176:GXT180 GYJ176:GYJ180 GYZ176:GYZ180 GZP176:GZP180 HAF176:HAF180 HAV176:HAV180 HBL176:HBL180 HCB176:HCB180 HCR176:HCR180 HDH176:HDH180 HDX176:HDX180 HEN176:HEN180 HFD176:HFD180 HFT176:HFT180 HGJ176:HGJ180 HGZ176:HGZ180 HHP176:HHP180 HIF176:HIF180 HIV176:HIV180 HJL176:HJL180 HKB176:HKB180 HKR176:HKR180 HLH176:HLH180 HLX176:HLX180 HMN176:HMN180 HND176:HND180 HNT176:HNT180 HOJ176:HOJ180 HOZ176:HOZ180 HPP176:HPP180 HQF176:HQF180 HQV176:HQV180 HRL176:HRL180 HSB176:HSB180 HSR176:HSR180 HTH176:HTH180 HTX176:HTX180 HUN176:HUN180 HVD176:HVD180 HVT176:HVT180 HWJ176:HWJ180 HWZ176:HWZ180 HXP176:HXP180 HYF176:HYF180 HYV176:HYV180 HZL176:HZL180 IAB176:IAB180 IAR176:IAR180 IBH176:IBH180 IBX176:IBX180 ICN176:ICN180 IDD176:IDD180 IDT176:IDT180 IEJ176:IEJ180 IEZ176:IEZ180 IFP176:IFP180 IGF176:IGF180 IGV176:IGV180 IHL176:IHL180 IIB176:IIB180 IIR176:IIR180 IJH176:IJH180 IJX176:IJX180 IKN176:IKN180 ILD176:ILD180 ILT176:ILT180 IMJ176:IMJ180 IMZ176:IMZ180 INP176:INP180 IOF176:IOF180 IOV176:IOV180 IPL176:IPL180 IQB176:IQB180 IQR176:IQR180 IRH176:IRH180 IRX176:IRX180 ISN176:ISN180 ITD176:ITD180 ITT176:ITT180 IUJ176:IUJ180 IUZ176:IUZ180 IVP176:IVP180 IWF176:IWF180 IWV176:IWV180 IXL176:IXL180 IYB176:IYB180 IYR176:IYR180 IZH176:IZH180 IZX176:IZX180 JAN176:JAN180 JBD176:JBD180 JBT176:JBT180 JCJ176:JCJ180 JCZ176:JCZ180 JDP176:JDP180 JEF176:JEF180 JEV176:JEV180 JFL176:JFL180 JGB176:JGB180 JGR176:JGR180 JHH176:JHH180 JHX176:JHX180 JIN176:JIN180 JJD176:JJD180 JJT176:JJT180 JKJ176:JKJ180 JKZ176:JKZ180 JLP176:JLP180 JMF176:JMF180 JMV176:JMV180 JNL176:JNL180 JOB176:JOB180 JOR176:JOR180 JPH176:JPH180 JPX176:JPX180 JQN176:JQN180 JRD176:JRD180 JRT176:JRT180 JSJ176:JSJ180 JSZ176:JSZ180 JTP176:JTP180 JUF176:JUF180 JUV176:JUV180 JVL176:JVL180 JWB176:JWB180 JWR176:JWR180 JXH176:JXH180 JXX176:JXX180 JYN176:JYN180 JZD176:JZD180 JZT176:JZT180 KAJ176:KAJ180 KAZ176:KAZ180 KBP176:KBP180 KCF176:KCF180 KCV176:KCV180 KDL176:KDL180 KEB176:KEB180 KER176:KER180 KFH176:KFH180 KFX176:KFX180 KGN176:KGN180 KHD176:KHD180 KHT176:KHT180 KIJ176:KIJ180 KIZ176:KIZ180 KJP176:KJP180 KKF176:KKF180 KKV176:KKV180 KLL176:KLL180 KMB176:KMB180 KMR176:KMR180 KNH176:KNH180 KNX176:KNX180 KON176:KON180 KPD176:KPD180 KPT176:KPT180 KQJ176:KQJ180 KQZ176:KQZ180 KRP176:KRP180 KSF176:KSF180 KSV176:KSV180 KTL176:KTL180 KUB176:KUB180 KUR176:KUR180 KVH176:KVH180 KVX176:KVX180 KWN176:KWN180 KXD176:KXD180 KXT176:KXT180 KYJ176:KYJ180 KYZ176:KYZ180 KZP176:KZP180 LAF176:LAF180 LAV176:LAV180 LBL176:LBL180 LCB176:LCB180 LCR176:LCR180 LDH176:LDH180 LDX176:LDX180 LEN176:LEN180 LFD176:LFD180 LFT176:LFT180 LGJ176:LGJ180 LGZ176:LGZ180 LHP176:LHP180 LIF176:LIF180 LIV176:LIV180 LJL176:LJL180 LKB176:LKB180 LKR176:LKR180 LLH176:LLH180 LLX176:LLX180 LMN176:LMN180 LND176:LND180 LNT176:LNT180 LOJ176:LOJ180 LOZ176:LOZ180 LPP176:LPP180 LQF176:LQF180 LQV176:LQV180 LRL176:LRL180 LSB176:LSB180 LSR176:LSR180 LTH176:LTH180 LTX176:LTX180 LUN176:LUN180 LVD176:LVD180 LVT176:LVT180 LWJ176:LWJ180 LWZ176:LWZ180 LXP176:LXP180 LYF176:LYF180 LYV176:LYV180 LZL176:LZL180 MAB176:MAB180 MAR176:MAR180 MBH176:MBH180 MBX176:MBX180 MCN176:MCN180 MDD176:MDD180 MDT176:MDT180 MEJ176:MEJ180 MEZ176:MEZ180 MFP176:MFP180 MGF176:MGF180 MGV176:MGV180 MHL176:MHL180 MIB176:MIB180 MIR176:MIR180 MJH176:MJH180 MJX176:MJX180 MKN176:MKN180 MLD176:MLD180 MLT176:MLT180 MMJ176:MMJ180 MMZ176:MMZ180 MNP176:MNP180 MOF176:MOF180 MOV176:MOV180 MPL176:MPL180 MQB176:MQB180 MQR176:MQR180 MRH176:MRH180 MRX176:MRX180 MSN176:MSN180 MTD176:MTD180 MTT176:MTT180 MUJ176:MUJ180 MUZ176:MUZ180 MVP176:MVP180 MWF176:MWF180 MWV176:MWV180 MXL176:MXL180 MYB176:MYB180 MYR176:MYR180 MZH176:MZH180 MZX176:MZX180 NAN176:NAN180 NBD176:NBD180 NBT176:NBT180 NCJ176:NCJ180 NCZ176:NCZ180 NDP176:NDP180 NEF176:NEF180 NEV176:NEV180 NFL176:NFL180 NGB176:NGB180 NGR176:NGR180 NHH176:NHH180 NHX176:NHX180 NIN176:NIN180 NJD176:NJD180 NJT176:NJT180 NKJ176:NKJ180 NKZ176:NKZ180 NLP176:NLP180 NMF176:NMF180 NMV176:NMV180 NNL176:NNL180 NOB176:NOB180 NOR176:NOR180 NPH176:NPH180 NPX176:NPX180 NQN176:NQN180 NRD176:NRD180 NRT176:NRT180 NSJ176:NSJ180 NSZ176:NSZ180 NTP176:NTP180 NUF176:NUF180 NUV176:NUV180 NVL176:NVL180 NWB176:NWB180 NWR176:NWR180 NXH176:NXH180 NXX176:NXX180 NYN176:NYN180 NZD176:NZD180 NZT176:NZT180 OAJ176:OAJ180 OAZ176:OAZ180 OBP176:OBP180 OCF176:OCF180 OCV176:OCV180 ODL176:ODL180 OEB176:OEB180 OER176:OER180 OFH176:OFH180 OFX176:OFX180 OGN176:OGN180 OHD176:OHD180 OHT176:OHT180 OIJ176:OIJ180 OIZ176:OIZ180 OJP176:OJP180 OKF176:OKF180 OKV176:OKV180 OLL176:OLL180 OMB176:OMB180 OMR176:OMR180 ONH176:ONH180 ONX176:ONX180 OON176:OON180 OPD176:OPD180 OPT176:OPT180 OQJ176:OQJ180 OQZ176:OQZ180 ORP176:ORP180 OSF176:OSF180 OSV176:OSV180 OTL176:OTL180 OUB176:OUB180 OUR176:OUR180 OVH176:OVH180 OVX176:OVX180 OWN176:OWN180 OXD176:OXD180 OXT176:OXT180 OYJ176:OYJ180 OYZ176:OYZ180 OZP176:OZP180 PAF176:PAF180 PAV176:PAV180 PBL176:PBL180 PCB176:PCB180 PCR176:PCR180 PDH176:PDH180 PDX176:PDX180 PEN176:PEN180 PFD176:PFD180 PFT176:PFT180 PGJ176:PGJ180 PGZ176:PGZ180 PHP176:PHP180 PIF176:PIF180 PIV176:PIV180 PJL176:PJL180 PKB176:PKB180 PKR176:PKR180 PLH176:PLH180 PLX176:PLX180 PMN176:PMN180 PND176:PND180 PNT176:PNT180 POJ176:POJ180 POZ176:POZ180 PPP176:PPP180 PQF176:PQF180 PQV176:PQV180 PRL176:PRL180 PSB176:PSB180 PSR176:PSR180 PTH176:PTH180 PTX176:PTX180 PUN176:PUN180 PVD176:PVD180 PVT176:PVT180 PWJ176:PWJ180 PWZ176:PWZ180 PXP176:PXP180 PYF176:PYF180 PYV176:PYV180 PZL176:PZL180 QAB176:QAB180 QAR176:QAR180 QBH176:QBH180 QBX176:QBX180 QCN176:QCN180 QDD176:QDD180 QDT176:QDT180 QEJ176:QEJ180 QEZ176:QEZ180 QFP176:QFP180 QGF176:QGF180 QGV176:QGV180 QHL176:QHL180 QIB176:QIB180 QIR176:QIR180 QJH176:QJH180 QJX176:QJX180 QKN176:QKN180 QLD176:QLD180 QLT176:QLT180 QMJ176:QMJ180 QMZ176:QMZ180 QNP176:QNP180 QOF176:QOF180 QOV176:QOV180 QPL176:QPL180 QQB176:QQB180 QQR176:QQR180 QRH176:QRH180 QRX176:QRX180 QSN176:QSN180 QTD176:QTD180 QTT176:QTT180 QUJ176:QUJ180 QUZ176:QUZ180 QVP176:QVP180 QWF176:QWF180 QWV176:QWV180 QXL176:QXL180 QYB176:QYB180 QYR176:QYR180 QZH176:QZH180 QZX176:QZX180 RAN176:RAN180 RBD176:RBD180 RBT176:RBT180 RCJ176:RCJ180 RCZ176:RCZ180 RDP176:RDP180 REF176:REF180 REV176:REV180 RFL176:RFL180 RGB176:RGB180 RGR176:RGR180 RHH176:RHH180 RHX176:RHX180 RIN176:RIN180 RJD176:RJD180 RJT176:RJT180 RKJ176:RKJ180 RKZ176:RKZ180 RLP176:RLP180 RMF176:RMF180 RMV176:RMV180 RNL176:RNL180 ROB176:ROB180 ROR176:ROR180 RPH176:RPH180 RPX176:RPX180 RQN176:RQN180 RRD176:RRD180 RRT176:RRT180 RSJ176:RSJ180 RSZ176:RSZ180 RTP176:RTP180 RUF176:RUF180 RUV176:RUV180 RVL176:RVL180 RWB176:RWB180 RWR176:RWR180 RXH176:RXH180 RXX176:RXX180 RYN176:RYN180 RZD176:RZD180 RZT176:RZT180 SAJ176:SAJ180 SAZ176:SAZ180 SBP176:SBP180 SCF176:SCF180 SCV176:SCV180 SDL176:SDL180 SEB176:SEB180 SER176:SER180 SFH176:SFH180 SFX176:SFX180 SGN176:SGN180 SHD176:SHD180 SHT176:SHT180 SIJ176:SIJ180 SIZ176:SIZ180 SJP176:SJP180 SKF176:SKF180 SKV176:SKV180 SLL176:SLL180 SMB176:SMB180 SMR176:SMR180 SNH176:SNH180 SNX176:SNX180 SON176:SON180 SPD176:SPD180 SPT176:SPT180 SQJ176:SQJ180 SQZ176:SQZ180 SRP176:SRP180 SSF176:SSF180 SSV176:SSV180 STL176:STL180 SUB176:SUB180 SUR176:SUR180 SVH176:SVH180 SVX176:SVX180 SWN176:SWN180 SXD176:SXD180 SXT176:SXT180 SYJ176:SYJ180 SYZ176:SYZ180 SZP176:SZP180 TAF176:TAF180 TAV176:TAV180 TBL176:TBL180 TCB176:TCB180 TCR176:TCR180 TDH176:TDH180 TDX176:TDX180 TEN176:TEN180 TFD176:TFD180 TFT176:TFT180 TGJ176:TGJ180 TGZ176:TGZ180 THP176:THP180 TIF176:TIF180 TIV176:TIV180 TJL176:TJL180 TKB176:TKB180 TKR176:TKR180 TLH176:TLH180 TLX176:TLX180 TMN176:TMN180 TND176:TND180 TNT176:TNT180 TOJ176:TOJ180 TOZ176:TOZ180 TPP176:TPP180 TQF176:TQF180 TQV176:TQV180 TRL176:TRL180 TSB176:TSB180 TSR176:TSR180 TTH176:TTH180 TTX176:TTX180 TUN176:TUN180 TVD176:TVD180 TVT176:TVT180 TWJ176:TWJ180 TWZ176:TWZ180 TXP176:TXP180 TYF176:TYF180 TYV176:TYV180 TZL176:TZL180 UAB176:UAB180 UAR176:UAR180 UBH176:UBH180 UBX176:UBX180 UCN176:UCN180 UDD176:UDD180 UDT176:UDT180 UEJ176:UEJ180 UEZ176:UEZ180 UFP176:UFP180 UGF176:UGF180 UGV176:UGV180 UHL176:UHL180 UIB176:UIB180 UIR176:UIR180 UJH176:UJH180 UJX176:UJX180 UKN176:UKN180 ULD176:ULD180 ULT176:ULT180 UMJ176:UMJ180 UMZ176:UMZ180 UNP176:UNP180 UOF176:UOF180 UOV176:UOV180 UPL176:UPL180 UQB176:UQB180 UQR176:UQR180 URH176:URH180 URX176:URX180 USN176:USN180 UTD176:UTD180 UTT176:UTT180 UUJ176:UUJ180 UUZ176:UUZ180 UVP176:UVP180 UWF176:UWF180 UWV176:UWV180 UXL176:UXL180 UYB176:UYB180 UYR176:UYR180 UZH176:UZH180 UZX176:UZX180 VAN176:VAN180 VBD176:VBD180 VBT176:VBT180 VCJ176:VCJ180 VCZ176:VCZ180 VDP176:VDP180 VEF176:VEF180 VEV176:VEV180 VFL176:VFL180 VGB176:VGB180 VGR176:VGR180 VHH176:VHH180 VHX176:VHX180 VIN176:VIN180 VJD176:VJD180 VJT176:VJT180 VKJ176:VKJ180 VKZ176:VKZ180 VLP176:VLP180 VMF176:VMF180 VMV176:VMV180 VNL176:VNL180 VOB176:VOB180 VOR176:VOR180 VPH176:VPH180 VPX176:VPX180 VQN176:VQN180 VRD176:VRD180 VRT176:VRT180 VSJ176:VSJ180 VSZ176:VSZ180 VTP176:VTP180 VUF176:VUF180 VUV176:VUV180 VVL176:VVL180 VWB176:VWB180 VWR176:VWR180 VXH176:VXH180 VXX176:VXX180 VYN176:VYN180 VZD176:VZD180 VZT176:VZT180 WAJ176:WAJ180 WAZ176:WAZ180 WBP176:WBP180 WCF176:WCF180 WCV176:WCV180 WDL176:WDL180 WEB176:WEB180 WER176:WER180 WFH176:WFH180 WFX176:WFX180 WGN176:WGN180 WHD176:WHD180 WHT176:WHT180 WIJ176:WIJ180 WIZ176:WIZ180 WJP176:WJP180 WKF176:WKF180 WKV176:WKV180 WLL176:WLL180 WMB176:WMB180 WMR176:WMR180 WNH176:WNH180 WNX176:WNX180 WON176:WON180 WPD176:WPD180 WPT176:WPT180 WQJ176:WQJ180 WQZ176:WQZ180 WRP176:WRP180 WSF176:WSF180 WSV176:WSV180 WTL176:WTL180 WUB176:WUB180 WUR176:WUR180 WVH176:WVH180 WVX176:WVX180 WWN176:WWN180 WXD176:WXD180 WXT176:WXT180 WYJ176:WYJ180 WYZ176:WYZ180 WZP176:WZP180 XAF176:XAF180 XAV176:XAV180 XBL176:XBL180 XCB176:XCB180 XCR176:XCR180 XDH176:XDH180 XDX176:XDX180 XEN176:XEN180 XFD176:XFD180">
    <cfRule type="cellIs" dxfId="179" priority="573" operator="lessThan">
      <formula>0</formula>
    </cfRule>
    <cfRule type="cellIs" dxfId="178" priority="574" operator="greaterThan">
      <formula>0</formula>
    </cfRule>
  </conditionalFormatting>
  <conditionalFormatting sqref="P182:P186 AF182:AF186 AV182:AV186 BL182:BL186 CB182:CB186 CR182:CR186 DH182:DH186 DX182:DX186 EN182:EN186 FD182:FD186 FT182:FT186 GJ182:GJ186 GZ182:GZ186 HP182:HP186 IF182:IF186 IV182:IV186 JL182:JL186 KB182:KB186 KR182:KR186 LH182:LH186 LX182:LX186 MN182:MN186 ND182:ND186 NT182:NT186 OJ182:OJ186 OZ182:OZ186 PP182:PP186 QF182:QF186 QV182:QV186 RL182:RL186 SB182:SB186 SR182:SR186 TH182:TH186 TX182:TX186 UN182:UN186 VD182:VD186 VT182:VT186 WJ182:WJ186 WZ182:WZ186 XP182:XP186 YF182:YF186 YV182:YV186 ZL182:ZL186 AAB182:AAB186 AAR182:AAR186 ABH182:ABH186 ABX182:ABX186 ACN182:ACN186 ADD182:ADD186 ADT182:ADT186 AEJ182:AEJ186 AEZ182:AEZ186 AFP182:AFP186 AGF182:AGF186 AGV182:AGV186 AHL182:AHL186 AIB182:AIB186 AIR182:AIR186 AJH182:AJH186 AJX182:AJX186 AKN182:AKN186 ALD182:ALD186 ALT182:ALT186 AMJ182:AMJ186 AMZ182:AMZ186 ANP182:ANP186 AOF182:AOF186 AOV182:AOV186 APL182:APL186 AQB182:AQB186 AQR182:AQR186 ARH182:ARH186 ARX182:ARX186 ASN182:ASN186 ATD182:ATD186 ATT182:ATT186 AUJ182:AUJ186 AUZ182:AUZ186 AVP182:AVP186 AWF182:AWF186 AWV182:AWV186 AXL182:AXL186 AYB182:AYB186 AYR182:AYR186 AZH182:AZH186 AZX182:AZX186 BAN182:BAN186 BBD182:BBD186 BBT182:BBT186 BCJ182:BCJ186 BCZ182:BCZ186 BDP182:BDP186 BEF182:BEF186 BEV182:BEV186 BFL182:BFL186 BGB182:BGB186 BGR182:BGR186 BHH182:BHH186 BHX182:BHX186 BIN182:BIN186 BJD182:BJD186 BJT182:BJT186 BKJ182:BKJ186 BKZ182:BKZ186 BLP182:BLP186 BMF182:BMF186 BMV182:BMV186 BNL182:BNL186 BOB182:BOB186 BOR182:BOR186 BPH182:BPH186 BPX182:BPX186 BQN182:BQN186 BRD182:BRD186 BRT182:BRT186 BSJ182:BSJ186 BSZ182:BSZ186 BTP182:BTP186 BUF182:BUF186 BUV182:BUV186 BVL182:BVL186 BWB182:BWB186 BWR182:BWR186 BXH182:BXH186 BXX182:BXX186 BYN182:BYN186 BZD182:BZD186 BZT182:BZT186 CAJ182:CAJ186 CAZ182:CAZ186 CBP182:CBP186 CCF182:CCF186 CCV182:CCV186 CDL182:CDL186 CEB182:CEB186 CER182:CER186 CFH182:CFH186 CFX182:CFX186 CGN182:CGN186 CHD182:CHD186 CHT182:CHT186 CIJ182:CIJ186 CIZ182:CIZ186 CJP182:CJP186 CKF182:CKF186 CKV182:CKV186 CLL182:CLL186 CMB182:CMB186 CMR182:CMR186 CNH182:CNH186 CNX182:CNX186 CON182:CON186 CPD182:CPD186 CPT182:CPT186 CQJ182:CQJ186 CQZ182:CQZ186 CRP182:CRP186 CSF182:CSF186 CSV182:CSV186 CTL182:CTL186 CUB182:CUB186 CUR182:CUR186 CVH182:CVH186 CVX182:CVX186 CWN182:CWN186 CXD182:CXD186 CXT182:CXT186 CYJ182:CYJ186 CYZ182:CYZ186 CZP182:CZP186 DAF182:DAF186 DAV182:DAV186 DBL182:DBL186 DCB182:DCB186 DCR182:DCR186 DDH182:DDH186 DDX182:DDX186 DEN182:DEN186 DFD182:DFD186 DFT182:DFT186 DGJ182:DGJ186 DGZ182:DGZ186 DHP182:DHP186 DIF182:DIF186 DIV182:DIV186 DJL182:DJL186 DKB182:DKB186 DKR182:DKR186 DLH182:DLH186 DLX182:DLX186 DMN182:DMN186 DND182:DND186 DNT182:DNT186 DOJ182:DOJ186 DOZ182:DOZ186 DPP182:DPP186 DQF182:DQF186 DQV182:DQV186 DRL182:DRL186 DSB182:DSB186 DSR182:DSR186 DTH182:DTH186 DTX182:DTX186 DUN182:DUN186 DVD182:DVD186 DVT182:DVT186 DWJ182:DWJ186 DWZ182:DWZ186 DXP182:DXP186 DYF182:DYF186 DYV182:DYV186 DZL182:DZL186 EAB182:EAB186 EAR182:EAR186 EBH182:EBH186 EBX182:EBX186 ECN182:ECN186 EDD182:EDD186 EDT182:EDT186 EEJ182:EEJ186 EEZ182:EEZ186 EFP182:EFP186 EGF182:EGF186 EGV182:EGV186 EHL182:EHL186 EIB182:EIB186 EIR182:EIR186 EJH182:EJH186 EJX182:EJX186 EKN182:EKN186 ELD182:ELD186 ELT182:ELT186 EMJ182:EMJ186 EMZ182:EMZ186 ENP182:ENP186 EOF182:EOF186 EOV182:EOV186 EPL182:EPL186 EQB182:EQB186 EQR182:EQR186 ERH182:ERH186 ERX182:ERX186 ESN182:ESN186 ETD182:ETD186 ETT182:ETT186 EUJ182:EUJ186 EUZ182:EUZ186 EVP182:EVP186 EWF182:EWF186 EWV182:EWV186 EXL182:EXL186 EYB182:EYB186 EYR182:EYR186 EZH182:EZH186 EZX182:EZX186 FAN182:FAN186 FBD182:FBD186 FBT182:FBT186 FCJ182:FCJ186 FCZ182:FCZ186 FDP182:FDP186 FEF182:FEF186 FEV182:FEV186 FFL182:FFL186 FGB182:FGB186 FGR182:FGR186 FHH182:FHH186 FHX182:FHX186 FIN182:FIN186 FJD182:FJD186 FJT182:FJT186 FKJ182:FKJ186 FKZ182:FKZ186 FLP182:FLP186 FMF182:FMF186 FMV182:FMV186 FNL182:FNL186 FOB182:FOB186 FOR182:FOR186 FPH182:FPH186 FPX182:FPX186 FQN182:FQN186 FRD182:FRD186 FRT182:FRT186 FSJ182:FSJ186 FSZ182:FSZ186 FTP182:FTP186 FUF182:FUF186 FUV182:FUV186 FVL182:FVL186 FWB182:FWB186 FWR182:FWR186 FXH182:FXH186 FXX182:FXX186 FYN182:FYN186 FZD182:FZD186 FZT182:FZT186 GAJ182:GAJ186 GAZ182:GAZ186 GBP182:GBP186 GCF182:GCF186 GCV182:GCV186 GDL182:GDL186 GEB182:GEB186 GER182:GER186 GFH182:GFH186 GFX182:GFX186 GGN182:GGN186 GHD182:GHD186 GHT182:GHT186 GIJ182:GIJ186 GIZ182:GIZ186 GJP182:GJP186 GKF182:GKF186 GKV182:GKV186 GLL182:GLL186 GMB182:GMB186 GMR182:GMR186 GNH182:GNH186 GNX182:GNX186 GON182:GON186 GPD182:GPD186 GPT182:GPT186 GQJ182:GQJ186 GQZ182:GQZ186 GRP182:GRP186 GSF182:GSF186 GSV182:GSV186 GTL182:GTL186 GUB182:GUB186 GUR182:GUR186 GVH182:GVH186 GVX182:GVX186 GWN182:GWN186 GXD182:GXD186 GXT182:GXT186 GYJ182:GYJ186 GYZ182:GYZ186 GZP182:GZP186 HAF182:HAF186 HAV182:HAV186 HBL182:HBL186 HCB182:HCB186 HCR182:HCR186 HDH182:HDH186 HDX182:HDX186 HEN182:HEN186 HFD182:HFD186 HFT182:HFT186 HGJ182:HGJ186 HGZ182:HGZ186 HHP182:HHP186 HIF182:HIF186 HIV182:HIV186 HJL182:HJL186 HKB182:HKB186 HKR182:HKR186 HLH182:HLH186 HLX182:HLX186 HMN182:HMN186 HND182:HND186 HNT182:HNT186 HOJ182:HOJ186 HOZ182:HOZ186 HPP182:HPP186 HQF182:HQF186 HQV182:HQV186 HRL182:HRL186 HSB182:HSB186 HSR182:HSR186 HTH182:HTH186 HTX182:HTX186 HUN182:HUN186 HVD182:HVD186 HVT182:HVT186 HWJ182:HWJ186 HWZ182:HWZ186 HXP182:HXP186 HYF182:HYF186 HYV182:HYV186 HZL182:HZL186 IAB182:IAB186 IAR182:IAR186 IBH182:IBH186 IBX182:IBX186 ICN182:ICN186 IDD182:IDD186 IDT182:IDT186 IEJ182:IEJ186 IEZ182:IEZ186 IFP182:IFP186 IGF182:IGF186 IGV182:IGV186 IHL182:IHL186 IIB182:IIB186 IIR182:IIR186 IJH182:IJH186 IJX182:IJX186 IKN182:IKN186 ILD182:ILD186 ILT182:ILT186 IMJ182:IMJ186 IMZ182:IMZ186 INP182:INP186 IOF182:IOF186 IOV182:IOV186 IPL182:IPL186 IQB182:IQB186 IQR182:IQR186 IRH182:IRH186 IRX182:IRX186 ISN182:ISN186 ITD182:ITD186 ITT182:ITT186 IUJ182:IUJ186 IUZ182:IUZ186 IVP182:IVP186 IWF182:IWF186 IWV182:IWV186 IXL182:IXL186 IYB182:IYB186 IYR182:IYR186 IZH182:IZH186 IZX182:IZX186 JAN182:JAN186 JBD182:JBD186 JBT182:JBT186 JCJ182:JCJ186 JCZ182:JCZ186 JDP182:JDP186 JEF182:JEF186 JEV182:JEV186 JFL182:JFL186 JGB182:JGB186 JGR182:JGR186 JHH182:JHH186 JHX182:JHX186 JIN182:JIN186 JJD182:JJD186 JJT182:JJT186 JKJ182:JKJ186 JKZ182:JKZ186 JLP182:JLP186 JMF182:JMF186 JMV182:JMV186 JNL182:JNL186 JOB182:JOB186 JOR182:JOR186 JPH182:JPH186 JPX182:JPX186 JQN182:JQN186 JRD182:JRD186 JRT182:JRT186 JSJ182:JSJ186 JSZ182:JSZ186 JTP182:JTP186 JUF182:JUF186 JUV182:JUV186 JVL182:JVL186 JWB182:JWB186 JWR182:JWR186 JXH182:JXH186 JXX182:JXX186 JYN182:JYN186 JZD182:JZD186 JZT182:JZT186 KAJ182:KAJ186 KAZ182:KAZ186 KBP182:KBP186 KCF182:KCF186 KCV182:KCV186 KDL182:KDL186 KEB182:KEB186 KER182:KER186 KFH182:KFH186 KFX182:KFX186 KGN182:KGN186 KHD182:KHD186 KHT182:KHT186 KIJ182:KIJ186 KIZ182:KIZ186 KJP182:KJP186 KKF182:KKF186 KKV182:KKV186 KLL182:KLL186 KMB182:KMB186 KMR182:KMR186 KNH182:KNH186 KNX182:KNX186 KON182:KON186 KPD182:KPD186 KPT182:KPT186 KQJ182:KQJ186 KQZ182:KQZ186 KRP182:KRP186 KSF182:KSF186 KSV182:KSV186 KTL182:KTL186 KUB182:KUB186 KUR182:KUR186 KVH182:KVH186 KVX182:KVX186 KWN182:KWN186 KXD182:KXD186 KXT182:KXT186 KYJ182:KYJ186 KYZ182:KYZ186 KZP182:KZP186 LAF182:LAF186 LAV182:LAV186 LBL182:LBL186 LCB182:LCB186 LCR182:LCR186 LDH182:LDH186 LDX182:LDX186 LEN182:LEN186 LFD182:LFD186 LFT182:LFT186 LGJ182:LGJ186 LGZ182:LGZ186 LHP182:LHP186 LIF182:LIF186 LIV182:LIV186 LJL182:LJL186 LKB182:LKB186 LKR182:LKR186 LLH182:LLH186 LLX182:LLX186 LMN182:LMN186 LND182:LND186 LNT182:LNT186 LOJ182:LOJ186 LOZ182:LOZ186 LPP182:LPP186 LQF182:LQF186 LQV182:LQV186 LRL182:LRL186 LSB182:LSB186 LSR182:LSR186 LTH182:LTH186 LTX182:LTX186 LUN182:LUN186 LVD182:LVD186 LVT182:LVT186 LWJ182:LWJ186 LWZ182:LWZ186 LXP182:LXP186 LYF182:LYF186 LYV182:LYV186 LZL182:LZL186 MAB182:MAB186 MAR182:MAR186 MBH182:MBH186 MBX182:MBX186 MCN182:MCN186 MDD182:MDD186 MDT182:MDT186 MEJ182:MEJ186 MEZ182:MEZ186 MFP182:MFP186 MGF182:MGF186 MGV182:MGV186 MHL182:MHL186 MIB182:MIB186 MIR182:MIR186 MJH182:MJH186 MJX182:MJX186 MKN182:MKN186 MLD182:MLD186 MLT182:MLT186 MMJ182:MMJ186 MMZ182:MMZ186 MNP182:MNP186 MOF182:MOF186 MOV182:MOV186 MPL182:MPL186 MQB182:MQB186 MQR182:MQR186 MRH182:MRH186 MRX182:MRX186 MSN182:MSN186 MTD182:MTD186 MTT182:MTT186 MUJ182:MUJ186 MUZ182:MUZ186 MVP182:MVP186 MWF182:MWF186 MWV182:MWV186 MXL182:MXL186 MYB182:MYB186 MYR182:MYR186 MZH182:MZH186 MZX182:MZX186 NAN182:NAN186 NBD182:NBD186 NBT182:NBT186 NCJ182:NCJ186 NCZ182:NCZ186 NDP182:NDP186 NEF182:NEF186 NEV182:NEV186 NFL182:NFL186 NGB182:NGB186 NGR182:NGR186 NHH182:NHH186 NHX182:NHX186 NIN182:NIN186 NJD182:NJD186 NJT182:NJT186 NKJ182:NKJ186 NKZ182:NKZ186 NLP182:NLP186 NMF182:NMF186 NMV182:NMV186 NNL182:NNL186 NOB182:NOB186 NOR182:NOR186 NPH182:NPH186 NPX182:NPX186 NQN182:NQN186 NRD182:NRD186 NRT182:NRT186 NSJ182:NSJ186 NSZ182:NSZ186 NTP182:NTP186 NUF182:NUF186 NUV182:NUV186 NVL182:NVL186 NWB182:NWB186 NWR182:NWR186 NXH182:NXH186 NXX182:NXX186 NYN182:NYN186 NZD182:NZD186 NZT182:NZT186 OAJ182:OAJ186 OAZ182:OAZ186 OBP182:OBP186 OCF182:OCF186 OCV182:OCV186 ODL182:ODL186 OEB182:OEB186 OER182:OER186 OFH182:OFH186 OFX182:OFX186 OGN182:OGN186 OHD182:OHD186 OHT182:OHT186 OIJ182:OIJ186 OIZ182:OIZ186 OJP182:OJP186 OKF182:OKF186 OKV182:OKV186 OLL182:OLL186 OMB182:OMB186 OMR182:OMR186 ONH182:ONH186 ONX182:ONX186 OON182:OON186 OPD182:OPD186 OPT182:OPT186 OQJ182:OQJ186 OQZ182:OQZ186 ORP182:ORP186 OSF182:OSF186 OSV182:OSV186 OTL182:OTL186 OUB182:OUB186 OUR182:OUR186 OVH182:OVH186 OVX182:OVX186 OWN182:OWN186 OXD182:OXD186 OXT182:OXT186 OYJ182:OYJ186 OYZ182:OYZ186 OZP182:OZP186 PAF182:PAF186 PAV182:PAV186 PBL182:PBL186 PCB182:PCB186 PCR182:PCR186 PDH182:PDH186 PDX182:PDX186 PEN182:PEN186 PFD182:PFD186 PFT182:PFT186 PGJ182:PGJ186 PGZ182:PGZ186 PHP182:PHP186 PIF182:PIF186 PIV182:PIV186 PJL182:PJL186 PKB182:PKB186 PKR182:PKR186 PLH182:PLH186 PLX182:PLX186 PMN182:PMN186 PND182:PND186 PNT182:PNT186 POJ182:POJ186 POZ182:POZ186 PPP182:PPP186 PQF182:PQF186 PQV182:PQV186 PRL182:PRL186 PSB182:PSB186 PSR182:PSR186 PTH182:PTH186 PTX182:PTX186 PUN182:PUN186 PVD182:PVD186 PVT182:PVT186 PWJ182:PWJ186 PWZ182:PWZ186 PXP182:PXP186 PYF182:PYF186 PYV182:PYV186 PZL182:PZL186 QAB182:QAB186 QAR182:QAR186 QBH182:QBH186 QBX182:QBX186 QCN182:QCN186 QDD182:QDD186 QDT182:QDT186 QEJ182:QEJ186 QEZ182:QEZ186 QFP182:QFP186 QGF182:QGF186 QGV182:QGV186 QHL182:QHL186 QIB182:QIB186 QIR182:QIR186 QJH182:QJH186 QJX182:QJX186 QKN182:QKN186 QLD182:QLD186 QLT182:QLT186 QMJ182:QMJ186 QMZ182:QMZ186 QNP182:QNP186 QOF182:QOF186 QOV182:QOV186 QPL182:QPL186 QQB182:QQB186 QQR182:QQR186 QRH182:QRH186 QRX182:QRX186 QSN182:QSN186 QTD182:QTD186 QTT182:QTT186 QUJ182:QUJ186 QUZ182:QUZ186 QVP182:QVP186 QWF182:QWF186 QWV182:QWV186 QXL182:QXL186 QYB182:QYB186 QYR182:QYR186 QZH182:QZH186 QZX182:QZX186 RAN182:RAN186 RBD182:RBD186 RBT182:RBT186 RCJ182:RCJ186 RCZ182:RCZ186 RDP182:RDP186 REF182:REF186 REV182:REV186 RFL182:RFL186 RGB182:RGB186 RGR182:RGR186 RHH182:RHH186 RHX182:RHX186 RIN182:RIN186 RJD182:RJD186 RJT182:RJT186 RKJ182:RKJ186 RKZ182:RKZ186 RLP182:RLP186 RMF182:RMF186 RMV182:RMV186 RNL182:RNL186 ROB182:ROB186 ROR182:ROR186 RPH182:RPH186 RPX182:RPX186 RQN182:RQN186 RRD182:RRD186 RRT182:RRT186 RSJ182:RSJ186 RSZ182:RSZ186 RTP182:RTP186 RUF182:RUF186 RUV182:RUV186 RVL182:RVL186 RWB182:RWB186 RWR182:RWR186 RXH182:RXH186 RXX182:RXX186 RYN182:RYN186 RZD182:RZD186 RZT182:RZT186 SAJ182:SAJ186 SAZ182:SAZ186 SBP182:SBP186 SCF182:SCF186 SCV182:SCV186 SDL182:SDL186 SEB182:SEB186 SER182:SER186 SFH182:SFH186 SFX182:SFX186 SGN182:SGN186 SHD182:SHD186 SHT182:SHT186 SIJ182:SIJ186 SIZ182:SIZ186 SJP182:SJP186 SKF182:SKF186 SKV182:SKV186 SLL182:SLL186 SMB182:SMB186 SMR182:SMR186 SNH182:SNH186 SNX182:SNX186 SON182:SON186 SPD182:SPD186 SPT182:SPT186 SQJ182:SQJ186 SQZ182:SQZ186 SRP182:SRP186 SSF182:SSF186 SSV182:SSV186 STL182:STL186 SUB182:SUB186 SUR182:SUR186 SVH182:SVH186 SVX182:SVX186 SWN182:SWN186 SXD182:SXD186 SXT182:SXT186 SYJ182:SYJ186 SYZ182:SYZ186 SZP182:SZP186 TAF182:TAF186 TAV182:TAV186 TBL182:TBL186 TCB182:TCB186 TCR182:TCR186 TDH182:TDH186 TDX182:TDX186 TEN182:TEN186 TFD182:TFD186 TFT182:TFT186 TGJ182:TGJ186 TGZ182:TGZ186 THP182:THP186 TIF182:TIF186 TIV182:TIV186 TJL182:TJL186 TKB182:TKB186 TKR182:TKR186 TLH182:TLH186 TLX182:TLX186 TMN182:TMN186 TND182:TND186 TNT182:TNT186 TOJ182:TOJ186 TOZ182:TOZ186 TPP182:TPP186 TQF182:TQF186 TQV182:TQV186 TRL182:TRL186 TSB182:TSB186 TSR182:TSR186 TTH182:TTH186 TTX182:TTX186 TUN182:TUN186 TVD182:TVD186 TVT182:TVT186 TWJ182:TWJ186 TWZ182:TWZ186 TXP182:TXP186 TYF182:TYF186 TYV182:TYV186 TZL182:TZL186 UAB182:UAB186 UAR182:UAR186 UBH182:UBH186 UBX182:UBX186 UCN182:UCN186 UDD182:UDD186 UDT182:UDT186 UEJ182:UEJ186 UEZ182:UEZ186 UFP182:UFP186 UGF182:UGF186 UGV182:UGV186 UHL182:UHL186 UIB182:UIB186 UIR182:UIR186 UJH182:UJH186 UJX182:UJX186 UKN182:UKN186 ULD182:ULD186 ULT182:ULT186 UMJ182:UMJ186 UMZ182:UMZ186 UNP182:UNP186 UOF182:UOF186 UOV182:UOV186 UPL182:UPL186 UQB182:UQB186 UQR182:UQR186 URH182:URH186 URX182:URX186 USN182:USN186 UTD182:UTD186 UTT182:UTT186 UUJ182:UUJ186 UUZ182:UUZ186 UVP182:UVP186 UWF182:UWF186 UWV182:UWV186 UXL182:UXL186 UYB182:UYB186 UYR182:UYR186 UZH182:UZH186 UZX182:UZX186 VAN182:VAN186 VBD182:VBD186 VBT182:VBT186 VCJ182:VCJ186 VCZ182:VCZ186 VDP182:VDP186 VEF182:VEF186 VEV182:VEV186 VFL182:VFL186 VGB182:VGB186 VGR182:VGR186 VHH182:VHH186 VHX182:VHX186 VIN182:VIN186 VJD182:VJD186 VJT182:VJT186 VKJ182:VKJ186 VKZ182:VKZ186 VLP182:VLP186 VMF182:VMF186 VMV182:VMV186 VNL182:VNL186 VOB182:VOB186 VOR182:VOR186 VPH182:VPH186 VPX182:VPX186 VQN182:VQN186 VRD182:VRD186 VRT182:VRT186 VSJ182:VSJ186 VSZ182:VSZ186 VTP182:VTP186 VUF182:VUF186 VUV182:VUV186 VVL182:VVL186 VWB182:VWB186 VWR182:VWR186 VXH182:VXH186 VXX182:VXX186 VYN182:VYN186 VZD182:VZD186 VZT182:VZT186 WAJ182:WAJ186 WAZ182:WAZ186 WBP182:WBP186 WCF182:WCF186 WCV182:WCV186 WDL182:WDL186 WEB182:WEB186 WER182:WER186 WFH182:WFH186 WFX182:WFX186 WGN182:WGN186 WHD182:WHD186 WHT182:WHT186 WIJ182:WIJ186 WIZ182:WIZ186 WJP182:WJP186 WKF182:WKF186 WKV182:WKV186 WLL182:WLL186 WMB182:WMB186 WMR182:WMR186 WNH182:WNH186 WNX182:WNX186 WON182:WON186 WPD182:WPD186 WPT182:WPT186 WQJ182:WQJ186 WQZ182:WQZ186 WRP182:WRP186 WSF182:WSF186 WSV182:WSV186 WTL182:WTL186 WUB182:WUB186 WUR182:WUR186 WVH182:WVH186 WVX182:WVX186 WWN182:WWN186 WXD182:WXD186 WXT182:WXT186 WYJ182:WYJ186 WYZ182:WYZ186 WZP182:WZP186 XAF182:XAF186 XAV182:XAV186 XBL182:XBL186 XCB182:XCB186 XCR182:XCR186 XDH182:XDH186 XDX182:XDX186 XEN182:XEN186 XFD182:XFD186">
    <cfRule type="cellIs" dxfId="177" priority="571" operator="lessThan">
      <formula>0</formula>
    </cfRule>
    <cfRule type="cellIs" dxfId="176" priority="572" operator="greaterThan">
      <formula>0</formula>
    </cfRule>
  </conditionalFormatting>
  <conditionalFormatting sqref="P188:P192 AF188:AF192 AV188:AV192 BL188:BL192 CB188:CB192 CR188:CR192 DH188:DH192 DX188:DX192 EN188:EN192 FD188:FD192 FT188:FT192 GJ188:GJ192 GZ188:GZ192 HP188:HP192 IF188:IF192 IV188:IV192 JL188:JL192 KB188:KB192 KR188:KR192 LH188:LH192 LX188:LX192 MN188:MN192 ND188:ND192 NT188:NT192 OJ188:OJ192 OZ188:OZ192 PP188:PP192 QF188:QF192 QV188:QV192 RL188:RL192 SB188:SB192 SR188:SR192 TH188:TH192 TX188:TX192 UN188:UN192 VD188:VD192 VT188:VT192 WJ188:WJ192 WZ188:WZ192 XP188:XP192 YF188:YF192 YV188:YV192 ZL188:ZL192 AAB188:AAB192 AAR188:AAR192 ABH188:ABH192 ABX188:ABX192 ACN188:ACN192 ADD188:ADD192 ADT188:ADT192 AEJ188:AEJ192 AEZ188:AEZ192 AFP188:AFP192 AGF188:AGF192 AGV188:AGV192 AHL188:AHL192 AIB188:AIB192 AIR188:AIR192 AJH188:AJH192 AJX188:AJX192 AKN188:AKN192 ALD188:ALD192 ALT188:ALT192 AMJ188:AMJ192 AMZ188:AMZ192 ANP188:ANP192 AOF188:AOF192 AOV188:AOV192 APL188:APL192 AQB188:AQB192 AQR188:AQR192 ARH188:ARH192 ARX188:ARX192 ASN188:ASN192 ATD188:ATD192 ATT188:ATT192 AUJ188:AUJ192 AUZ188:AUZ192 AVP188:AVP192 AWF188:AWF192 AWV188:AWV192 AXL188:AXL192 AYB188:AYB192 AYR188:AYR192 AZH188:AZH192 AZX188:AZX192 BAN188:BAN192 BBD188:BBD192 BBT188:BBT192 BCJ188:BCJ192 BCZ188:BCZ192 BDP188:BDP192 BEF188:BEF192 BEV188:BEV192 BFL188:BFL192 BGB188:BGB192 BGR188:BGR192 BHH188:BHH192 BHX188:BHX192 BIN188:BIN192 BJD188:BJD192 BJT188:BJT192 BKJ188:BKJ192 BKZ188:BKZ192 BLP188:BLP192 BMF188:BMF192 BMV188:BMV192 BNL188:BNL192 BOB188:BOB192 BOR188:BOR192 BPH188:BPH192 BPX188:BPX192 BQN188:BQN192 BRD188:BRD192 BRT188:BRT192 BSJ188:BSJ192 BSZ188:BSZ192 BTP188:BTP192 BUF188:BUF192 BUV188:BUV192 BVL188:BVL192 BWB188:BWB192 BWR188:BWR192 BXH188:BXH192 BXX188:BXX192 BYN188:BYN192 BZD188:BZD192 BZT188:BZT192 CAJ188:CAJ192 CAZ188:CAZ192 CBP188:CBP192 CCF188:CCF192 CCV188:CCV192 CDL188:CDL192 CEB188:CEB192 CER188:CER192 CFH188:CFH192 CFX188:CFX192 CGN188:CGN192 CHD188:CHD192 CHT188:CHT192 CIJ188:CIJ192 CIZ188:CIZ192 CJP188:CJP192 CKF188:CKF192 CKV188:CKV192 CLL188:CLL192 CMB188:CMB192 CMR188:CMR192 CNH188:CNH192 CNX188:CNX192 CON188:CON192 CPD188:CPD192 CPT188:CPT192 CQJ188:CQJ192 CQZ188:CQZ192 CRP188:CRP192 CSF188:CSF192 CSV188:CSV192 CTL188:CTL192 CUB188:CUB192 CUR188:CUR192 CVH188:CVH192 CVX188:CVX192 CWN188:CWN192 CXD188:CXD192 CXT188:CXT192 CYJ188:CYJ192 CYZ188:CYZ192 CZP188:CZP192 DAF188:DAF192 DAV188:DAV192 DBL188:DBL192 DCB188:DCB192 DCR188:DCR192 DDH188:DDH192 DDX188:DDX192 DEN188:DEN192 DFD188:DFD192 DFT188:DFT192 DGJ188:DGJ192 DGZ188:DGZ192 DHP188:DHP192 DIF188:DIF192 DIV188:DIV192 DJL188:DJL192 DKB188:DKB192 DKR188:DKR192 DLH188:DLH192 DLX188:DLX192 DMN188:DMN192 DND188:DND192 DNT188:DNT192 DOJ188:DOJ192 DOZ188:DOZ192 DPP188:DPP192 DQF188:DQF192 DQV188:DQV192 DRL188:DRL192 DSB188:DSB192 DSR188:DSR192 DTH188:DTH192 DTX188:DTX192 DUN188:DUN192 DVD188:DVD192 DVT188:DVT192 DWJ188:DWJ192 DWZ188:DWZ192 DXP188:DXP192 DYF188:DYF192 DYV188:DYV192 DZL188:DZL192 EAB188:EAB192 EAR188:EAR192 EBH188:EBH192 EBX188:EBX192 ECN188:ECN192 EDD188:EDD192 EDT188:EDT192 EEJ188:EEJ192 EEZ188:EEZ192 EFP188:EFP192 EGF188:EGF192 EGV188:EGV192 EHL188:EHL192 EIB188:EIB192 EIR188:EIR192 EJH188:EJH192 EJX188:EJX192 EKN188:EKN192 ELD188:ELD192 ELT188:ELT192 EMJ188:EMJ192 EMZ188:EMZ192 ENP188:ENP192 EOF188:EOF192 EOV188:EOV192 EPL188:EPL192 EQB188:EQB192 EQR188:EQR192 ERH188:ERH192 ERX188:ERX192 ESN188:ESN192 ETD188:ETD192 ETT188:ETT192 EUJ188:EUJ192 EUZ188:EUZ192 EVP188:EVP192 EWF188:EWF192 EWV188:EWV192 EXL188:EXL192 EYB188:EYB192 EYR188:EYR192 EZH188:EZH192 EZX188:EZX192 FAN188:FAN192 FBD188:FBD192 FBT188:FBT192 FCJ188:FCJ192 FCZ188:FCZ192 FDP188:FDP192 FEF188:FEF192 FEV188:FEV192 FFL188:FFL192 FGB188:FGB192 FGR188:FGR192 FHH188:FHH192 FHX188:FHX192 FIN188:FIN192 FJD188:FJD192 FJT188:FJT192 FKJ188:FKJ192 FKZ188:FKZ192 FLP188:FLP192 FMF188:FMF192 FMV188:FMV192 FNL188:FNL192 FOB188:FOB192 FOR188:FOR192 FPH188:FPH192 FPX188:FPX192 FQN188:FQN192 FRD188:FRD192 FRT188:FRT192 FSJ188:FSJ192 FSZ188:FSZ192 FTP188:FTP192 FUF188:FUF192 FUV188:FUV192 FVL188:FVL192 FWB188:FWB192 FWR188:FWR192 FXH188:FXH192 FXX188:FXX192 FYN188:FYN192 FZD188:FZD192 FZT188:FZT192 GAJ188:GAJ192 GAZ188:GAZ192 GBP188:GBP192 GCF188:GCF192 GCV188:GCV192 GDL188:GDL192 GEB188:GEB192 GER188:GER192 GFH188:GFH192 GFX188:GFX192 GGN188:GGN192 GHD188:GHD192 GHT188:GHT192 GIJ188:GIJ192 GIZ188:GIZ192 GJP188:GJP192 GKF188:GKF192 GKV188:GKV192 GLL188:GLL192 GMB188:GMB192 GMR188:GMR192 GNH188:GNH192 GNX188:GNX192 GON188:GON192 GPD188:GPD192 GPT188:GPT192 GQJ188:GQJ192 GQZ188:GQZ192 GRP188:GRP192 GSF188:GSF192 GSV188:GSV192 GTL188:GTL192 GUB188:GUB192 GUR188:GUR192 GVH188:GVH192 GVX188:GVX192 GWN188:GWN192 GXD188:GXD192 GXT188:GXT192 GYJ188:GYJ192 GYZ188:GYZ192 GZP188:GZP192 HAF188:HAF192 HAV188:HAV192 HBL188:HBL192 HCB188:HCB192 HCR188:HCR192 HDH188:HDH192 HDX188:HDX192 HEN188:HEN192 HFD188:HFD192 HFT188:HFT192 HGJ188:HGJ192 HGZ188:HGZ192 HHP188:HHP192 HIF188:HIF192 HIV188:HIV192 HJL188:HJL192 HKB188:HKB192 HKR188:HKR192 HLH188:HLH192 HLX188:HLX192 HMN188:HMN192 HND188:HND192 HNT188:HNT192 HOJ188:HOJ192 HOZ188:HOZ192 HPP188:HPP192 HQF188:HQF192 HQV188:HQV192 HRL188:HRL192 HSB188:HSB192 HSR188:HSR192 HTH188:HTH192 HTX188:HTX192 HUN188:HUN192 HVD188:HVD192 HVT188:HVT192 HWJ188:HWJ192 HWZ188:HWZ192 HXP188:HXP192 HYF188:HYF192 HYV188:HYV192 HZL188:HZL192 IAB188:IAB192 IAR188:IAR192 IBH188:IBH192 IBX188:IBX192 ICN188:ICN192 IDD188:IDD192 IDT188:IDT192 IEJ188:IEJ192 IEZ188:IEZ192 IFP188:IFP192 IGF188:IGF192 IGV188:IGV192 IHL188:IHL192 IIB188:IIB192 IIR188:IIR192 IJH188:IJH192 IJX188:IJX192 IKN188:IKN192 ILD188:ILD192 ILT188:ILT192 IMJ188:IMJ192 IMZ188:IMZ192 INP188:INP192 IOF188:IOF192 IOV188:IOV192 IPL188:IPL192 IQB188:IQB192 IQR188:IQR192 IRH188:IRH192 IRX188:IRX192 ISN188:ISN192 ITD188:ITD192 ITT188:ITT192 IUJ188:IUJ192 IUZ188:IUZ192 IVP188:IVP192 IWF188:IWF192 IWV188:IWV192 IXL188:IXL192 IYB188:IYB192 IYR188:IYR192 IZH188:IZH192 IZX188:IZX192 JAN188:JAN192 JBD188:JBD192 JBT188:JBT192 JCJ188:JCJ192 JCZ188:JCZ192 JDP188:JDP192 JEF188:JEF192 JEV188:JEV192 JFL188:JFL192 JGB188:JGB192 JGR188:JGR192 JHH188:JHH192 JHX188:JHX192 JIN188:JIN192 JJD188:JJD192 JJT188:JJT192 JKJ188:JKJ192 JKZ188:JKZ192 JLP188:JLP192 JMF188:JMF192 JMV188:JMV192 JNL188:JNL192 JOB188:JOB192 JOR188:JOR192 JPH188:JPH192 JPX188:JPX192 JQN188:JQN192 JRD188:JRD192 JRT188:JRT192 JSJ188:JSJ192 JSZ188:JSZ192 JTP188:JTP192 JUF188:JUF192 JUV188:JUV192 JVL188:JVL192 JWB188:JWB192 JWR188:JWR192 JXH188:JXH192 JXX188:JXX192 JYN188:JYN192 JZD188:JZD192 JZT188:JZT192 KAJ188:KAJ192 KAZ188:KAZ192 KBP188:KBP192 KCF188:KCF192 KCV188:KCV192 KDL188:KDL192 KEB188:KEB192 KER188:KER192 KFH188:KFH192 KFX188:KFX192 KGN188:KGN192 KHD188:KHD192 KHT188:KHT192 KIJ188:KIJ192 KIZ188:KIZ192 KJP188:KJP192 KKF188:KKF192 KKV188:KKV192 KLL188:KLL192 KMB188:KMB192 KMR188:KMR192 KNH188:KNH192 KNX188:KNX192 KON188:KON192 KPD188:KPD192 KPT188:KPT192 KQJ188:KQJ192 KQZ188:KQZ192 KRP188:KRP192 KSF188:KSF192 KSV188:KSV192 KTL188:KTL192 KUB188:KUB192 KUR188:KUR192 KVH188:KVH192 KVX188:KVX192 KWN188:KWN192 KXD188:KXD192 KXT188:KXT192 KYJ188:KYJ192 KYZ188:KYZ192 KZP188:KZP192 LAF188:LAF192 LAV188:LAV192 LBL188:LBL192 LCB188:LCB192 LCR188:LCR192 LDH188:LDH192 LDX188:LDX192 LEN188:LEN192 LFD188:LFD192 LFT188:LFT192 LGJ188:LGJ192 LGZ188:LGZ192 LHP188:LHP192 LIF188:LIF192 LIV188:LIV192 LJL188:LJL192 LKB188:LKB192 LKR188:LKR192 LLH188:LLH192 LLX188:LLX192 LMN188:LMN192 LND188:LND192 LNT188:LNT192 LOJ188:LOJ192 LOZ188:LOZ192 LPP188:LPP192 LQF188:LQF192 LQV188:LQV192 LRL188:LRL192 LSB188:LSB192 LSR188:LSR192 LTH188:LTH192 LTX188:LTX192 LUN188:LUN192 LVD188:LVD192 LVT188:LVT192 LWJ188:LWJ192 LWZ188:LWZ192 LXP188:LXP192 LYF188:LYF192 LYV188:LYV192 LZL188:LZL192 MAB188:MAB192 MAR188:MAR192 MBH188:MBH192 MBX188:MBX192 MCN188:MCN192 MDD188:MDD192 MDT188:MDT192 MEJ188:MEJ192 MEZ188:MEZ192 MFP188:MFP192 MGF188:MGF192 MGV188:MGV192 MHL188:MHL192 MIB188:MIB192 MIR188:MIR192 MJH188:MJH192 MJX188:MJX192 MKN188:MKN192 MLD188:MLD192 MLT188:MLT192 MMJ188:MMJ192 MMZ188:MMZ192 MNP188:MNP192 MOF188:MOF192 MOV188:MOV192 MPL188:MPL192 MQB188:MQB192 MQR188:MQR192 MRH188:MRH192 MRX188:MRX192 MSN188:MSN192 MTD188:MTD192 MTT188:MTT192 MUJ188:MUJ192 MUZ188:MUZ192 MVP188:MVP192 MWF188:MWF192 MWV188:MWV192 MXL188:MXL192 MYB188:MYB192 MYR188:MYR192 MZH188:MZH192 MZX188:MZX192 NAN188:NAN192 NBD188:NBD192 NBT188:NBT192 NCJ188:NCJ192 NCZ188:NCZ192 NDP188:NDP192 NEF188:NEF192 NEV188:NEV192 NFL188:NFL192 NGB188:NGB192 NGR188:NGR192 NHH188:NHH192 NHX188:NHX192 NIN188:NIN192 NJD188:NJD192 NJT188:NJT192 NKJ188:NKJ192 NKZ188:NKZ192 NLP188:NLP192 NMF188:NMF192 NMV188:NMV192 NNL188:NNL192 NOB188:NOB192 NOR188:NOR192 NPH188:NPH192 NPX188:NPX192 NQN188:NQN192 NRD188:NRD192 NRT188:NRT192 NSJ188:NSJ192 NSZ188:NSZ192 NTP188:NTP192 NUF188:NUF192 NUV188:NUV192 NVL188:NVL192 NWB188:NWB192 NWR188:NWR192 NXH188:NXH192 NXX188:NXX192 NYN188:NYN192 NZD188:NZD192 NZT188:NZT192 OAJ188:OAJ192 OAZ188:OAZ192 OBP188:OBP192 OCF188:OCF192 OCV188:OCV192 ODL188:ODL192 OEB188:OEB192 OER188:OER192 OFH188:OFH192 OFX188:OFX192 OGN188:OGN192 OHD188:OHD192 OHT188:OHT192 OIJ188:OIJ192 OIZ188:OIZ192 OJP188:OJP192 OKF188:OKF192 OKV188:OKV192 OLL188:OLL192 OMB188:OMB192 OMR188:OMR192 ONH188:ONH192 ONX188:ONX192 OON188:OON192 OPD188:OPD192 OPT188:OPT192 OQJ188:OQJ192 OQZ188:OQZ192 ORP188:ORP192 OSF188:OSF192 OSV188:OSV192 OTL188:OTL192 OUB188:OUB192 OUR188:OUR192 OVH188:OVH192 OVX188:OVX192 OWN188:OWN192 OXD188:OXD192 OXT188:OXT192 OYJ188:OYJ192 OYZ188:OYZ192 OZP188:OZP192 PAF188:PAF192 PAV188:PAV192 PBL188:PBL192 PCB188:PCB192 PCR188:PCR192 PDH188:PDH192 PDX188:PDX192 PEN188:PEN192 PFD188:PFD192 PFT188:PFT192 PGJ188:PGJ192 PGZ188:PGZ192 PHP188:PHP192 PIF188:PIF192 PIV188:PIV192 PJL188:PJL192 PKB188:PKB192 PKR188:PKR192 PLH188:PLH192 PLX188:PLX192 PMN188:PMN192 PND188:PND192 PNT188:PNT192 POJ188:POJ192 POZ188:POZ192 PPP188:PPP192 PQF188:PQF192 PQV188:PQV192 PRL188:PRL192 PSB188:PSB192 PSR188:PSR192 PTH188:PTH192 PTX188:PTX192 PUN188:PUN192 PVD188:PVD192 PVT188:PVT192 PWJ188:PWJ192 PWZ188:PWZ192 PXP188:PXP192 PYF188:PYF192 PYV188:PYV192 PZL188:PZL192 QAB188:QAB192 QAR188:QAR192 QBH188:QBH192 QBX188:QBX192 QCN188:QCN192 QDD188:QDD192 QDT188:QDT192 QEJ188:QEJ192 QEZ188:QEZ192 QFP188:QFP192 QGF188:QGF192 QGV188:QGV192 QHL188:QHL192 QIB188:QIB192 QIR188:QIR192 QJH188:QJH192 QJX188:QJX192 QKN188:QKN192 QLD188:QLD192 QLT188:QLT192 QMJ188:QMJ192 QMZ188:QMZ192 QNP188:QNP192 QOF188:QOF192 QOV188:QOV192 QPL188:QPL192 QQB188:QQB192 QQR188:QQR192 QRH188:QRH192 QRX188:QRX192 QSN188:QSN192 QTD188:QTD192 QTT188:QTT192 QUJ188:QUJ192 QUZ188:QUZ192 QVP188:QVP192 QWF188:QWF192 QWV188:QWV192 QXL188:QXL192 QYB188:QYB192 QYR188:QYR192 QZH188:QZH192 QZX188:QZX192 RAN188:RAN192 RBD188:RBD192 RBT188:RBT192 RCJ188:RCJ192 RCZ188:RCZ192 RDP188:RDP192 REF188:REF192 REV188:REV192 RFL188:RFL192 RGB188:RGB192 RGR188:RGR192 RHH188:RHH192 RHX188:RHX192 RIN188:RIN192 RJD188:RJD192 RJT188:RJT192 RKJ188:RKJ192 RKZ188:RKZ192 RLP188:RLP192 RMF188:RMF192 RMV188:RMV192 RNL188:RNL192 ROB188:ROB192 ROR188:ROR192 RPH188:RPH192 RPX188:RPX192 RQN188:RQN192 RRD188:RRD192 RRT188:RRT192 RSJ188:RSJ192 RSZ188:RSZ192 RTP188:RTP192 RUF188:RUF192 RUV188:RUV192 RVL188:RVL192 RWB188:RWB192 RWR188:RWR192 RXH188:RXH192 RXX188:RXX192 RYN188:RYN192 RZD188:RZD192 RZT188:RZT192 SAJ188:SAJ192 SAZ188:SAZ192 SBP188:SBP192 SCF188:SCF192 SCV188:SCV192 SDL188:SDL192 SEB188:SEB192 SER188:SER192 SFH188:SFH192 SFX188:SFX192 SGN188:SGN192 SHD188:SHD192 SHT188:SHT192 SIJ188:SIJ192 SIZ188:SIZ192 SJP188:SJP192 SKF188:SKF192 SKV188:SKV192 SLL188:SLL192 SMB188:SMB192 SMR188:SMR192 SNH188:SNH192 SNX188:SNX192 SON188:SON192 SPD188:SPD192 SPT188:SPT192 SQJ188:SQJ192 SQZ188:SQZ192 SRP188:SRP192 SSF188:SSF192 SSV188:SSV192 STL188:STL192 SUB188:SUB192 SUR188:SUR192 SVH188:SVH192 SVX188:SVX192 SWN188:SWN192 SXD188:SXD192 SXT188:SXT192 SYJ188:SYJ192 SYZ188:SYZ192 SZP188:SZP192 TAF188:TAF192 TAV188:TAV192 TBL188:TBL192 TCB188:TCB192 TCR188:TCR192 TDH188:TDH192 TDX188:TDX192 TEN188:TEN192 TFD188:TFD192 TFT188:TFT192 TGJ188:TGJ192 TGZ188:TGZ192 THP188:THP192 TIF188:TIF192 TIV188:TIV192 TJL188:TJL192 TKB188:TKB192 TKR188:TKR192 TLH188:TLH192 TLX188:TLX192 TMN188:TMN192 TND188:TND192 TNT188:TNT192 TOJ188:TOJ192 TOZ188:TOZ192 TPP188:TPP192 TQF188:TQF192 TQV188:TQV192 TRL188:TRL192 TSB188:TSB192 TSR188:TSR192 TTH188:TTH192 TTX188:TTX192 TUN188:TUN192 TVD188:TVD192 TVT188:TVT192 TWJ188:TWJ192 TWZ188:TWZ192 TXP188:TXP192 TYF188:TYF192 TYV188:TYV192 TZL188:TZL192 UAB188:UAB192 UAR188:UAR192 UBH188:UBH192 UBX188:UBX192 UCN188:UCN192 UDD188:UDD192 UDT188:UDT192 UEJ188:UEJ192 UEZ188:UEZ192 UFP188:UFP192 UGF188:UGF192 UGV188:UGV192 UHL188:UHL192 UIB188:UIB192 UIR188:UIR192 UJH188:UJH192 UJX188:UJX192 UKN188:UKN192 ULD188:ULD192 ULT188:ULT192 UMJ188:UMJ192 UMZ188:UMZ192 UNP188:UNP192 UOF188:UOF192 UOV188:UOV192 UPL188:UPL192 UQB188:UQB192 UQR188:UQR192 URH188:URH192 URX188:URX192 USN188:USN192 UTD188:UTD192 UTT188:UTT192 UUJ188:UUJ192 UUZ188:UUZ192 UVP188:UVP192 UWF188:UWF192 UWV188:UWV192 UXL188:UXL192 UYB188:UYB192 UYR188:UYR192 UZH188:UZH192 UZX188:UZX192 VAN188:VAN192 VBD188:VBD192 VBT188:VBT192 VCJ188:VCJ192 VCZ188:VCZ192 VDP188:VDP192 VEF188:VEF192 VEV188:VEV192 VFL188:VFL192 VGB188:VGB192 VGR188:VGR192 VHH188:VHH192 VHX188:VHX192 VIN188:VIN192 VJD188:VJD192 VJT188:VJT192 VKJ188:VKJ192 VKZ188:VKZ192 VLP188:VLP192 VMF188:VMF192 VMV188:VMV192 VNL188:VNL192 VOB188:VOB192 VOR188:VOR192 VPH188:VPH192 VPX188:VPX192 VQN188:VQN192 VRD188:VRD192 VRT188:VRT192 VSJ188:VSJ192 VSZ188:VSZ192 VTP188:VTP192 VUF188:VUF192 VUV188:VUV192 VVL188:VVL192 VWB188:VWB192 VWR188:VWR192 VXH188:VXH192 VXX188:VXX192 VYN188:VYN192 VZD188:VZD192 VZT188:VZT192 WAJ188:WAJ192 WAZ188:WAZ192 WBP188:WBP192 WCF188:WCF192 WCV188:WCV192 WDL188:WDL192 WEB188:WEB192 WER188:WER192 WFH188:WFH192 WFX188:WFX192 WGN188:WGN192 WHD188:WHD192 WHT188:WHT192 WIJ188:WIJ192 WIZ188:WIZ192 WJP188:WJP192 WKF188:WKF192 WKV188:WKV192 WLL188:WLL192 WMB188:WMB192 WMR188:WMR192 WNH188:WNH192 WNX188:WNX192 WON188:WON192 WPD188:WPD192 WPT188:WPT192 WQJ188:WQJ192 WQZ188:WQZ192 WRP188:WRP192 WSF188:WSF192 WSV188:WSV192 WTL188:WTL192 WUB188:WUB192 WUR188:WUR192 WVH188:WVH192 WVX188:WVX192 WWN188:WWN192 WXD188:WXD192 WXT188:WXT192 WYJ188:WYJ192 WYZ188:WYZ192 WZP188:WZP192 XAF188:XAF192 XAV188:XAV192 XBL188:XBL192 XCB188:XCB192 XCR188:XCR192 XDH188:XDH192 XDX188:XDX192 XEN188:XEN192 XFD188:XFD192">
    <cfRule type="cellIs" dxfId="175" priority="569" operator="lessThan">
      <formula>0</formula>
    </cfRule>
    <cfRule type="cellIs" dxfId="174" priority="570" operator="greaterThan">
      <formula>0</formula>
    </cfRule>
  </conditionalFormatting>
  <conditionalFormatting sqref="P199:P203">
    <cfRule type="cellIs" dxfId="173" priority="729" operator="lessThan">
      <formula>0</formula>
    </cfRule>
    <cfRule type="cellIs" dxfId="172" priority="730" operator="greaterThan">
      <formula>0</formula>
    </cfRule>
  </conditionalFormatting>
  <conditionalFormatting sqref="P205:P209">
    <cfRule type="cellIs" dxfId="171" priority="727" operator="lessThan">
      <formula>0</formula>
    </cfRule>
    <cfRule type="cellIs" dxfId="170" priority="728" operator="greaterThan">
      <formula>0</formula>
    </cfRule>
  </conditionalFormatting>
  <conditionalFormatting sqref="P211:P215">
    <cfRule type="cellIs" dxfId="169" priority="725" operator="lessThan">
      <formula>0</formula>
    </cfRule>
    <cfRule type="cellIs" dxfId="168" priority="726" operator="greaterThan">
      <formula>0</formula>
    </cfRule>
  </conditionalFormatting>
  <conditionalFormatting sqref="P217:P221">
    <cfRule type="cellIs" dxfId="167" priority="723" operator="lessThan">
      <formula>0</formula>
    </cfRule>
    <cfRule type="cellIs" dxfId="166" priority="724" operator="greaterThan">
      <formula>0</formula>
    </cfRule>
  </conditionalFormatting>
  <conditionalFormatting sqref="P228:P232">
    <cfRule type="cellIs" dxfId="165" priority="745" operator="lessThan">
      <formula>0</formula>
    </cfRule>
    <cfRule type="cellIs" dxfId="164" priority="746" operator="greaterThan">
      <formula>0</formula>
    </cfRule>
  </conditionalFormatting>
  <conditionalFormatting sqref="P234:P238">
    <cfRule type="cellIs" dxfId="163" priority="737" operator="lessThan">
      <formula>0</formula>
    </cfRule>
    <cfRule type="cellIs" dxfId="162" priority="738" operator="greaterThan">
      <formula>0</formula>
    </cfRule>
  </conditionalFormatting>
  <conditionalFormatting sqref="P240:P244">
    <cfRule type="cellIs" dxfId="161" priority="741" operator="lessThan">
      <formula>0</formula>
    </cfRule>
    <cfRule type="cellIs" dxfId="160" priority="742" operator="greaterThan">
      <formula>0</formula>
    </cfRule>
  </conditionalFormatting>
  <conditionalFormatting sqref="P246:P250">
    <cfRule type="cellIs" dxfId="159" priority="739" operator="lessThan">
      <formula>0</formula>
    </cfRule>
    <cfRule type="cellIs" dxfId="158" priority="740" operator="greaterThan">
      <formula>0</formula>
    </cfRule>
  </conditionalFormatting>
  <pageMargins left="0.7" right="0.7" top="0.78740157499999996" bottom="0.78740157499999996" header="0.3" footer="0.3"/>
  <pageSetup paperSize="9" orientation="landscape" r:id="rId1"/>
  <ignoredErrors>
    <ignoredError sqref="O199:O200 O201:O203 O205:O209 O211:O215 O217:O221" formula="1"/>
    <ignoredError sqref="A175:P175 A187:P187 A186:F186 A188:E192 A170:F170 A181:P181 A176:F180 A182:F185 O170 O171:O174 O176 O177:O180 O182 O186 O183 O188 O189:O192 A174:E174 A172:E172 A171:E171 A173:E173 O185 P1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N180"/>
  <sheetViews>
    <sheetView topLeftCell="A20" zoomScale="80" zoomScaleNormal="80" workbookViewId="0">
      <selection activeCell="P15" sqref="P15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26</v>
      </c>
    </row>
    <row r="3" spans="1:14" x14ac:dyDescent="0.25">
      <c r="A3" s="1"/>
    </row>
    <row r="4" spans="1:14" x14ac:dyDescent="0.25">
      <c r="B4" s="25">
        <v>2025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1"/>
      <c r="B5" s="17" t="s">
        <v>12</v>
      </c>
      <c r="C5" s="17" t="s">
        <v>13</v>
      </c>
      <c r="D5" s="17" t="s">
        <v>0</v>
      </c>
      <c r="E5" s="17" t="s">
        <v>14</v>
      </c>
      <c r="F5" s="17" t="s">
        <v>1</v>
      </c>
      <c r="G5" s="17" t="s">
        <v>2</v>
      </c>
      <c r="H5" s="17" t="s">
        <v>3</v>
      </c>
      <c r="I5" s="17" t="s">
        <v>15</v>
      </c>
      <c r="J5" s="17" t="s">
        <v>16</v>
      </c>
      <c r="K5" s="17" t="s">
        <v>17</v>
      </c>
      <c r="L5" s="17" t="s">
        <v>18</v>
      </c>
      <c r="M5" s="17" t="s">
        <v>19</v>
      </c>
      <c r="N5" s="17" t="s">
        <v>4</v>
      </c>
    </row>
    <row r="6" spans="1:14" x14ac:dyDescent="0.25">
      <c r="A6" s="26" t="s">
        <v>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25">
      <c r="A7" s="2" t="s">
        <v>6</v>
      </c>
      <c r="B7" s="3">
        <f>'DE_VIE Gruppe inkl. MLA und KSC'!B9</f>
        <v>1890102</v>
      </c>
      <c r="C7" s="3">
        <f>'DE_VIE Gruppe inkl. MLA und KSC'!C9</f>
        <v>1901065</v>
      </c>
      <c r="D7" s="3">
        <f>'DE_VIE Gruppe inkl. MLA und KSC'!D9</f>
        <v>2227037</v>
      </c>
      <c r="E7" s="3">
        <f>'DE_VIE Gruppe inkl. MLA und KSC'!E9</f>
        <v>2808777</v>
      </c>
      <c r="F7" s="3"/>
      <c r="G7" s="3"/>
      <c r="H7" s="3"/>
      <c r="I7" s="3"/>
      <c r="J7" s="3"/>
      <c r="K7" s="3"/>
      <c r="L7" s="3"/>
      <c r="M7" s="3"/>
      <c r="N7" s="3">
        <f>SUM(B7:M7)</f>
        <v>8826981</v>
      </c>
    </row>
    <row r="8" spans="1:14" x14ac:dyDescent="0.25">
      <c r="A8" s="2" t="s">
        <v>7</v>
      </c>
      <c r="B8" s="3">
        <f>'DE_VIE Gruppe inkl. MLA und KSC'!B10</f>
        <v>1542649</v>
      </c>
      <c r="C8" s="3">
        <f>'DE_VIE Gruppe inkl. MLA und KSC'!C10</f>
        <v>1567668</v>
      </c>
      <c r="D8" s="3">
        <f>'DE_VIE Gruppe inkl. MLA und KSC'!D10</f>
        <v>1772133</v>
      </c>
      <c r="E8" s="3">
        <f>'DE_VIE Gruppe inkl. MLA und KSC'!E10</f>
        <v>2167994</v>
      </c>
      <c r="F8" s="3"/>
      <c r="G8" s="3"/>
      <c r="H8" s="3"/>
      <c r="I8" s="3"/>
      <c r="J8" s="3"/>
      <c r="K8" s="3"/>
      <c r="L8" s="3"/>
      <c r="M8" s="3"/>
      <c r="N8" s="3">
        <f>SUM(B8:M8)</f>
        <v>7050444</v>
      </c>
    </row>
    <row r="9" spans="1:14" x14ac:dyDescent="0.25">
      <c r="A9" s="2" t="s">
        <v>8</v>
      </c>
      <c r="B9" s="3">
        <f>'DE_VIE Gruppe inkl. MLA und KSC'!B11</f>
        <v>340378</v>
      </c>
      <c r="C9" s="3">
        <f>'DE_VIE Gruppe inkl. MLA und KSC'!C11</f>
        <v>326190</v>
      </c>
      <c r="D9" s="3">
        <f>'DE_VIE Gruppe inkl. MLA und KSC'!D11</f>
        <v>449158</v>
      </c>
      <c r="E9" s="3">
        <f>'DE_VIE Gruppe inkl. MLA und KSC'!E11</f>
        <v>620340</v>
      </c>
      <c r="F9" s="3"/>
      <c r="G9" s="3"/>
      <c r="H9" s="3"/>
      <c r="I9" s="3"/>
      <c r="J9" s="3"/>
      <c r="K9" s="3"/>
      <c r="L9" s="3"/>
      <c r="M9" s="3"/>
      <c r="N9" s="3">
        <f t="shared" ref="N9:N11" si="0">SUM(B9:M9)</f>
        <v>1736066</v>
      </c>
    </row>
    <row r="10" spans="1:14" x14ac:dyDescent="0.25">
      <c r="A10" s="2" t="s">
        <v>9</v>
      </c>
      <c r="B10" s="3">
        <f>'DE_VIE Gruppe inkl. MLA und KSC'!B12</f>
        <v>15778</v>
      </c>
      <c r="C10" s="3">
        <f>'DE_VIE Gruppe inkl. MLA und KSC'!C12</f>
        <v>14986</v>
      </c>
      <c r="D10" s="3">
        <f>'DE_VIE Gruppe inkl. MLA und KSC'!D12</f>
        <v>17839</v>
      </c>
      <c r="E10" s="3">
        <f>'DE_VIE Gruppe inkl. MLA und KSC'!E12</f>
        <v>20556</v>
      </c>
      <c r="F10" s="3"/>
      <c r="G10" s="3"/>
      <c r="H10" s="3"/>
      <c r="I10" s="3"/>
      <c r="J10" s="3"/>
      <c r="K10" s="3"/>
      <c r="L10" s="3"/>
      <c r="M10" s="3"/>
      <c r="N10" s="3">
        <f t="shared" si="0"/>
        <v>69159</v>
      </c>
    </row>
    <row r="11" spans="1:14" x14ac:dyDescent="0.25">
      <c r="A11" s="2" t="s">
        <v>10</v>
      </c>
      <c r="B11" s="6">
        <f>'DE_VIE Gruppe inkl. MLA und KSC'!B13</f>
        <v>21540558.41</v>
      </c>
      <c r="C11" s="6">
        <f>'DE_VIE Gruppe inkl. MLA und KSC'!C13</f>
        <v>23232408.34</v>
      </c>
      <c r="D11" s="6">
        <f>'DE_VIE Gruppe inkl. MLA und KSC'!D13</f>
        <v>28507476.23</v>
      </c>
      <c r="E11" s="6">
        <f>'DE_VIE Gruppe inkl. MLA und KSC'!E13</f>
        <v>26999225.629999999</v>
      </c>
      <c r="F11" s="6"/>
      <c r="G11" s="6"/>
      <c r="H11" s="6"/>
      <c r="I11" s="6"/>
      <c r="J11" s="6"/>
      <c r="K11" s="6"/>
      <c r="L11" s="6"/>
      <c r="M11" s="6"/>
      <c r="N11" s="6">
        <f t="shared" si="0"/>
        <v>100279668.61</v>
      </c>
    </row>
    <row r="12" spans="1:14" x14ac:dyDescent="0.25">
      <c r="A12" s="20" t="s">
        <v>28</v>
      </c>
      <c r="B12" s="3">
        <f>'DE_VIE Gruppe inkl. MLA und KSC'!B14</f>
        <v>693419</v>
      </c>
      <c r="C12" s="3">
        <f>'DE_VIE Gruppe inkl. MLA und KSC'!C14</f>
        <v>652810</v>
      </c>
      <c r="D12" s="3">
        <f>'DE_VIE Gruppe inkl. MLA und KSC'!D14</f>
        <v>770976</v>
      </c>
      <c r="E12" s="3">
        <f>'DE_VIE Gruppe inkl. MLA und KSC'!E14</f>
        <v>886597</v>
      </c>
      <c r="F12" s="3"/>
      <c r="G12" s="3"/>
      <c r="H12" s="3"/>
      <c r="I12" s="3"/>
      <c r="J12" s="3"/>
      <c r="K12" s="3"/>
      <c r="L12" s="3"/>
      <c r="M12" s="3"/>
      <c r="N12" s="3">
        <f>SUM(B12:M12)</f>
        <v>3003802</v>
      </c>
    </row>
    <row r="13" spans="1:14" x14ac:dyDescent="0.25">
      <c r="A13" s="2" t="s">
        <v>29</v>
      </c>
      <c r="B13" s="10">
        <f>'DE_VIE only'!B9/'DE_VIE only'!B7*100</f>
        <v>18.008446105025019</v>
      </c>
      <c r="C13" s="10">
        <f>'DE_VIE only'!C9/'DE_VIE only'!C7*100</f>
        <v>17.158277071010197</v>
      </c>
      <c r="D13" s="10">
        <f>'DE_VIE only'!D9/'DE_VIE only'!D7*100</f>
        <v>20.168412109902082</v>
      </c>
      <c r="E13" s="10">
        <f>'DE_VIE only'!E9/'DE_VIE only'!E7*100</f>
        <v>22.085769001953519</v>
      </c>
      <c r="F13" s="10"/>
      <c r="G13" s="10"/>
      <c r="H13" s="10"/>
      <c r="I13" s="10"/>
      <c r="J13" s="10"/>
      <c r="K13" s="10"/>
      <c r="L13" s="10"/>
      <c r="M13" s="10"/>
      <c r="N13" s="5">
        <f>N9/N7*100</f>
        <v>19.667721047547289</v>
      </c>
    </row>
    <row r="14" spans="1:14" x14ac:dyDescent="0.25">
      <c r="A14" s="26" t="s">
        <v>27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25">
      <c r="A15" s="2" t="s">
        <v>6</v>
      </c>
      <c r="B15" s="5">
        <f t="shared" ref="B15:E19" si="1">(B7/B27-1)*100</f>
        <v>3.3657687455190155</v>
      </c>
      <c r="C15" s="5">
        <f t="shared" si="1"/>
        <v>1.3860778902177184</v>
      </c>
      <c r="D15" s="5">
        <f t="shared" si="1"/>
        <v>0.91103890425210388</v>
      </c>
      <c r="E15" s="5">
        <f t="shared" si="1"/>
        <v>7.6089267714644082</v>
      </c>
      <c r="F15" s="5"/>
      <c r="G15" s="5"/>
      <c r="H15" s="5"/>
      <c r="I15" s="5"/>
      <c r="J15" s="5"/>
      <c r="K15" s="5"/>
      <c r="L15" s="5"/>
      <c r="M15" s="5"/>
      <c r="N15" s="5">
        <f>'DE_VIE Gruppe inkl. MLA und KSC'!P9</f>
        <v>3.5941387209130093</v>
      </c>
    </row>
    <row r="16" spans="1:14" x14ac:dyDescent="0.25">
      <c r="A16" s="2" t="s">
        <v>7</v>
      </c>
      <c r="B16" s="5">
        <f t="shared" si="1"/>
        <v>6.1123037799845736</v>
      </c>
      <c r="C16" s="5">
        <f t="shared" si="1"/>
        <v>4.5802229471451072</v>
      </c>
      <c r="D16" s="5">
        <f t="shared" si="1"/>
        <v>0.11411700834917937</v>
      </c>
      <c r="E16" s="5">
        <f t="shared" si="1"/>
        <v>6.9882574140649467</v>
      </c>
      <c r="F16" s="5"/>
      <c r="G16" s="5"/>
      <c r="H16" s="5"/>
      <c r="I16" s="5"/>
      <c r="J16" s="5"/>
      <c r="K16" s="5"/>
      <c r="L16" s="5"/>
      <c r="M16" s="5"/>
      <c r="N16" s="5">
        <f>'DE_VIE Gruppe inkl. MLA und KSC'!P10</f>
        <v>4.4619017358400459</v>
      </c>
    </row>
    <row r="17" spans="1:14" x14ac:dyDescent="0.25">
      <c r="A17" s="2" t="s">
        <v>8</v>
      </c>
      <c r="B17" s="5">
        <f t="shared" si="1"/>
        <v>-7.231201111989316</v>
      </c>
      <c r="C17" s="5">
        <f t="shared" si="1"/>
        <v>-11.84530565915356</v>
      </c>
      <c r="D17" s="5">
        <f t="shared" si="1"/>
        <v>4.3330607845687874</v>
      </c>
      <c r="E17" s="5">
        <f t="shared" si="1"/>
        <v>7.8878442257724446</v>
      </c>
      <c r="F17" s="5"/>
      <c r="G17" s="5"/>
      <c r="H17" s="5"/>
      <c r="I17" s="5"/>
      <c r="J17" s="5"/>
      <c r="K17" s="5"/>
      <c r="L17" s="5"/>
      <c r="M17" s="5"/>
      <c r="N17" s="5">
        <f>'DE_VIE Gruppe inkl. MLA und KSC'!P11</f>
        <v>-0.36466523570666265</v>
      </c>
    </row>
    <row r="18" spans="1:14" x14ac:dyDescent="0.25">
      <c r="A18" s="2" t="s">
        <v>9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/>
      <c r="G18" s="5"/>
      <c r="H18" s="5"/>
      <c r="I18" s="5"/>
      <c r="J18" s="5"/>
      <c r="K18" s="5"/>
      <c r="L18" s="5"/>
      <c r="M18" s="5"/>
      <c r="N18" s="5">
        <f>'DE_VIE Gruppe inkl. MLA und KSC'!P12</f>
        <v>4.6135927029602675</v>
      </c>
    </row>
    <row r="19" spans="1:14" x14ac:dyDescent="0.25">
      <c r="A19" s="2" t="s">
        <v>10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/>
      <c r="G19" s="5"/>
      <c r="H19" s="5"/>
      <c r="I19" s="5"/>
      <c r="J19" s="5"/>
      <c r="K19" s="5"/>
      <c r="L19" s="5"/>
      <c r="M19" s="5"/>
      <c r="N19" s="5">
        <f>'DE_VIE Gruppe inkl. MLA und KSC'!P13</f>
        <v>9.0613665472431002</v>
      </c>
    </row>
    <row r="20" spans="1:14" x14ac:dyDescent="0.25">
      <c r="A20" s="20" t="s">
        <v>28</v>
      </c>
      <c r="B20" s="5">
        <f t="shared" ref="B20" si="2">(B12/B32-1)*100</f>
        <v>5.1916273763797038</v>
      </c>
      <c r="C20" s="5">
        <f t="shared" ref="C20:E20" si="3">(C12/C32-1)*100</f>
        <v>3.0374104671020863</v>
      </c>
      <c r="D20" s="5">
        <f t="shared" si="3"/>
        <v>6.6679948698153302</v>
      </c>
      <c r="E20" s="5">
        <f t="shared" si="3"/>
        <v>5.969753218486562</v>
      </c>
      <c r="F20" s="5"/>
      <c r="G20" s="5"/>
      <c r="H20" s="5"/>
      <c r="I20" s="5"/>
      <c r="J20" s="5"/>
      <c r="K20" s="5"/>
      <c r="L20" s="5"/>
      <c r="M20" s="5"/>
      <c r="N20" s="5">
        <f>'DE_VIE Gruppe inkl. MLA und KSC'!P14</f>
        <v>5.3154869549546735</v>
      </c>
    </row>
    <row r="21" spans="1:14" x14ac:dyDescent="0.25">
      <c r="A21" s="2" t="s">
        <v>30</v>
      </c>
      <c r="B21" s="5">
        <f>B13-B33</f>
        <v>-2.0571028496972019</v>
      </c>
      <c r="C21" s="5">
        <f>C13-C33</f>
        <v>-2.5753335845635803</v>
      </c>
      <c r="D21" s="5">
        <f t="shared" ref="D21:E21" si="4">(D13/D33-1)*100</f>
        <v>3.3911273904965178</v>
      </c>
      <c r="E21" s="5">
        <f t="shared" si="4"/>
        <v>0.25919546145127814</v>
      </c>
      <c r="F21" s="5"/>
      <c r="G21" s="5"/>
      <c r="H21" s="5"/>
      <c r="I21" s="5"/>
      <c r="J21" s="5"/>
      <c r="K21" s="5"/>
      <c r="L21" s="5"/>
      <c r="M21" s="5"/>
      <c r="N21" s="5">
        <f>N13-(SUM(B29:E29)/SUM(B27:E27)*100)</f>
        <v>-0.78145621816714339</v>
      </c>
    </row>
    <row r="22" spans="1:14" x14ac:dyDescent="0.25">
      <c r="A22" s="1"/>
    </row>
    <row r="23" spans="1:14" x14ac:dyDescent="0.25">
      <c r="A23" s="1"/>
    </row>
    <row r="24" spans="1:14" x14ac:dyDescent="0.25">
      <c r="B24" s="25">
        <v>2024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1"/>
      <c r="B25" s="17" t="s">
        <v>12</v>
      </c>
      <c r="C25" s="17" t="s">
        <v>13</v>
      </c>
      <c r="D25" s="17" t="s">
        <v>0</v>
      </c>
      <c r="E25" s="17" t="s">
        <v>14</v>
      </c>
      <c r="F25" s="17" t="s">
        <v>1</v>
      </c>
      <c r="G25" s="17" t="s">
        <v>2</v>
      </c>
      <c r="H25" s="17" t="s">
        <v>3</v>
      </c>
      <c r="I25" s="17" t="s">
        <v>15</v>
      </c>
      <c r="J25" s="17" t="s">
        <v>16</v>
      </c>
      <c r="K25" s="17" t="s">
        <v>17</v>
      </c>
      <c r="L25" s="17" t="s">
        <v>18</v>
      </c>
      <c r="M25" s="17" t="s">
        <v>19</v>
      </c>
      <c r="N25" s="17" t="s">
        <v>4</v>
      </c>
    </row>
    <row r="26" spans="1:14" x14ac:dyDescent="0.25">
      <c r="A26" s="26" t="s">
        <v>5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x14ac:dyDescent="0.25">
      <c r="A27" s="2" t="s">
        <v>6</v>
      </c>
      <c r="B27" s="3">
        <f>'DE_VIE Gruppe inkl. MLA und KSC'!B42</f>
        <v>1828557</v>
      </c>
      <c r="C27" s="3">
        <f>'DE_VIE Gruppe inkl. MLA und KSC'!C42</f>
        <v>1875075</v>
      </c>
      <c r="D27" s="3">
        <f>'DE_VIE Gruppe inkl. MLA und KSC'!D42</f>
        <v>2206931</v>
      </c>
      <c r="E27" s="3">
        <f>'DE_VIE Gruppe inkl. MLA und KSC'!E42</f>
        <v>2610171</v>
      </c>
      <c r="F27" s="3">
        <f>'DE_VIE Gruppe inkl. MLA und KSC'!F42</f>
        <v>2844748</v>
      </c>
      <c r="G27" s="3">
        <f>'DE_VIE Gruppe inkl. MLA und KSC'!G42</f>
        <v>3020849</v>
      </c>
      <c r="H27" s="3">
        <f>'DE_VIE Gruppe inkl. MLA und KSC'!H42</f>
        <v>3324096</v>
      </c>
      <c r="I27" s="3">
        <f>'DE_VIE Gruppe inkl. MLA und KSC'!I42</f>
        <v>3331345</v>
      </c>
      <c r="J27" s="3">
        <f>'DE_VIE Gruppe inkl. MLA und KSC'!J42</f>
        <v>3078141</v>
      </c>
      <c r="K27" s="3">
        <f>'DE_VIE Gruppe inkl. MLA und KSC'!K42</f>
        <v>2954291</v>
      </c>
      <c r="L27" s="3">
        <f>'DE_VIE Gruppe inkl. MLA und KSC'!L42</f>
        <v>2264936</v>
      </c>
      <c r="M27" s="3">
        <f>'DE_VIE Gruppe inkl. MLA und KSC'!M42</f>
        <v>2380696</v>
      </c>
      <c r="N27" s="3">
        <f>'DE_VIE Gruppe inkl. MLA und KSC'!O42</f>
        <v>31719836</v>
      </c>
    </row>
    <row r="28" spans="1:14" x14ac:dyDescent="0.25">
      <c r="A28" s="2" t="s">
        <v>7</v>
      </c>
      <c r="B28" s="3">
        <f>'DE_VIE Gruppe inkl. MLA und KSC'!B43</f>
        <v>1453789</v>
      </c>
      <c r="C28" s="3">
        <f>'DE_VIE Gruppe inkl. MLA und KSC'!C43</f>
        <v>1499010</v>
      </c>
      <c r="D28" s="3">
        <f>'DE_VIE Gruppe inkl. MLA und KSC'!D43</f>
        <v>1770113</v>
      </c>
      <c r="E28" s="3">
        <f>'DE_VIE Gruppe inkl. MLA und KSC'!E43</f>
        <v>2026385</v>
      </c>
      <c r="F28" s="3">
        <f>'DE_VIE Gruppe inkl. MLA und KSC'!F43</f>
        <v>2198949</v>
      </c>
      <c r="G28" s="3">
        <f>'DE_VIE Gruppe inkl. MLA und KSC'!G43</f>
        <v>2338351</v>
      </c>
      <c r="H28" s="3">
        <f>'DE_VIE Gruppe inkl. MLA und KSC'!H43</f>
        <v>2535665</v>
      </c>
      <c r="I28" s="3">
        <f>'DE_VIE Gruppe inkl. MLA und KSC'!I43</f>
        <v>2575536</v>
      </c>
      <c r="J28" s="3">
        <f>'DE_VIE Gruppe inkl. MLA und KSC'!J43</f>
        <v>2358092</v>
      </c>
      <c r="K28" s="3">
        <f>'DE_VIE Gruppe inkl. MLA und KSC'!K43</f>
        <v>2248463</v>
      </c>
      <c r="L28" s="3">
        <f>'DE_VIE Gruppe inkl. MLA und KSC'!L43</f>
        <v>1850561</v>
      </c>
      <c r="M28" s="3">
        <f>'DE_VIE Gruppe inkl. MLA und KSC'!M43</f>
        <v>2010474</v>
      </c>
      <c r="N28" s="3">
        <f>'DE_VIE Gruppe inkl. MLA und KSC'!O43</f>
        <v>24865388</v>
      </c>
    </row>
    <row r="29" spans="1:14" x14ac:dyDescent="0.25">
      <c r="A29" s="2" t="s">
        <v>8</v>
      </c>
      <c r="B29" s="3">
        <f>'DE_VIE Gruppe inkl. MLA und KSC'!B44</f>
        <v>366910</v>
      </c>
      <c r="C29" s="3">
        <f>'DE_VIE Gruppe inkl. MLA und KSC'!C44</f>
        <v>370020</v>
      </c>
      <c r="D29" s="3">
        <f>'DE_VIE Gruppe inkl. MLA und KSC'!D44</f>
        <v>430504</v>
      </c>
      <c r="E29" s="3">
        <f>'DE_VIE Gruppe inkl. MLA und KSC'!E44</f>
        <v>574986</v>
      </c>
      <c r="F29" s="3">
        <f>'DE_VIE Gruppe inkl. MLA und KSC'!F44</f>
        <v>638092</v>
      </c>
      <c r="G29" s="3">
        <f>'DE_VIE Gruppe inkl. MLA und KSC'!G44</f>
        <v>673526</v>
      </c>
      <c r="H29" s="3">
        <f>'DE_VIE Gruppe inkl. MLA und KSC'!H44</f>
        <v>777360</v>
      </c>
      <c r="I29" s="3">
        <f>'DE_VIE Gruppe inkl. MLA und KSC'!I44</f>
        <v>746810</v>
      </c>
      <c r="J29" s="3">
        <f>'DE_VIE Gruppe inkl. MLA und KSC'!J44</f>
        <v>711994</v>
      </c>
      <c r="K29" s="3">
        <f>'DE_VIE Gruppe inkl. MLA und KSC'!K44</f>
        <v>696286</v>
      </c>
      <c r="L29" s="3">
        <f>'DE_VIE Gruppe inkl. MLA und KSC'!L44</f>
        <v>407822</v>
      </c>
      <c r="M29" s="3">
        <f>'DE_VIE Gruppe inkl. MLA und KSC'!M44</f>
        <v>362998</v>
      </c>
      <c r="N29" s="3">
        <f>'DE_VIE Gruppe inkl. MLA und KSC'!O44</f>
        <v>6757308</v>
      </c>
    </row>
    <row r="30" spans="1:14" x14ac:dyDescent="0.25">
      <c r="A30" s="2" t="s">
        <v>9</v>
      </c>
      <c r="B30" s="3">
        <f>'DE_VIE Gruppe inkl. MLA und KSC'!B45</f>
        <v>15175</v>
      </c>
      <c r="C30" s="3">
        <f>'DE_VIE Gruppe inkl. MLA und KSC'!C45</f>
        <v>14551</v>
      </c>
      <c r="D30" s="3">
        <f>'DE_VIE Gruppe inkl. MLA und KSC'!D45</f>
        <v>16568</v>
      </c>
      <c r="E30" s="3">
        <f>'DE_VIE Gruppe inkl. MLA und KSC'!E45</f>
        <v>19815</v>
      </c>
      <c r="F30" s="3">
        <f>'DE_VIE Gruppe inkl. MLA und KSC'!F45</f>
        <v>21709</v>
      </c>
      <c r="G30" s="3">
        <f>'DE_VIE Gruppe inkl. MLA und KSC'!G45</f>
        <v>21874</v>
      </c>
      <c r="H30" s="3">
        <f>'DE_VIE Gruppe inkl. MLA und KSC'!H45</f>
        <v>22829</v>
      </c>
      <c r="I30" s="3">
        <f>'DE_VIE Gruppe inkl. MLA und KSC'!I45</f>
        <v>22785</v>
      </c>
      <c r="J30" s="3">
        <f>'DE_VIE Gruppe inkl. MLA und KSC'!J45</f>
        <v>22050</v>
      </c>
      <c r="K30" s="3">
        <f>'DE_VIE Gruppe inkl. MLA und KSC'!K45</f>
        <v>21824</v>
      </c>
      <c r="L30" s="3">
        <f>'DE_VIE Gruppe inkl. MLA und KSC'!L45</f>
        <v>17291</v>
      </c>
      <c r="M30" s="3">
        <f>'DE_VIE Gruppe inkl. MLA und KSC'!M45</f>
        <v>17667</v>
      </c>
      <c r="N30" s="3">
        <f>'DE_VIE Gruppe inkl. MLA und KSC'!O45</f>
        <v>234138</v>
      </c>
    </row>
    <row r="31" spans="1:14" x14ac:dyDescent="0.25">
      <c r="A31" s="2" t="s">
        <v>10</v>
      </c>
      <c r="B31" s="6">
        <f>'DE_VIE Gruppe inkl. MLA und KSC'!B46</f>
        <v>20890402.740000002</v>
      </c>
      <c r="C31" s="6">
        <f>'DE_VIE Gruppe inkl. MLA und KSC'!C46</f>
        <v>21141717.990000002</v>
      </c>
      <c r="D31" s="6">
        <f>'DE_VIE Gruppe inkl. MLA und KSC'!D46</f>
        <v>26025835.390000001</v>
      </c>
      <c r="E31" s="6">
        <f>'DE_VIE Gruppe inkl. MLA und KSC'!E46</f>
        <v>23889973.550000001</v>
      </c>
      <c r="F31" s="6">
        <f>'DE_VIE Gruppe inkl. MLA und KSC'!F46</f>
        <v>24361864.149999999</v>
      </c>
      <c r="G31" s="6">
        <f>'DE_VIE Gruppe inkl. MLA und KSC'!G46</f>
        <v>24808370.719999999</v>
      </c>
      <c r="H31" s="6">
        <f>'DE_VIE Gruppe inkl. MLA und KSC'!H46</f>
        <v>25647163.969999999</v>
      </c>
      <c r="I31" s="6">
        <f>'DE_VIE Gruppe inkl. MLA und KSC'!I46</f>
        <v>24048425.039999999</v>
      </c>
      <c r="J31" s="6">
        <f>'DE_VIE Gruppe inkl. MLA und KSC'!J46</f>
        <v>25546557.399999999</v>
      </c>
      <c r="K31" s="6">
        <f>'DE_VIE Gruppe inkl. MLA und KSC'!K46</f>
        <v>29427376.460000001</v>
      </c>
      <c r="L31" s="6">
        <f>'DE_VIE Gruppe inkl. MLA und KSC'!L46</f>
        <v>27133743.68</v>
      </c>
      <c r="M31" s="6">
        <f>'DE_VIE Gruppe inkl. MLA und KSC'!M46</f>
        <v>25023405.73</v>
      </c>
      <c r="N31" s="6">
        <f>'DE_VIE Gruppe inkl. MLA und KSC'!O46</f>
        <v>297944836.81999999</v>
      </c>
    </row>
    <row r="32" spans="1:14" x14ac:dyDescent="0.25">
      <c r="A32" s="20" t="s">
        <v>28</v>
      </c>
      <c r="B32" s="3">
        <f>'DE_VIE Gruppe inkl. MLA und KSC'!B47</f>
        <v>659196</v>
      </c>
      <c r="C32" s="3">
        <f>'DE_VIE Gruppe inkl. MLA und KSC'!C47</f>
        <v>633566</v>
      </c>
      <c r="D32" s="3">
        <f>'DE_VIE Gruppe inkl. MLA und KSC'!D47</f>
        <v>722781</v>
      </c>
      <c r="E32" s="3">
        <f>'DE_VIE Gruppe inkl. MLA und KSC'!E47</f>
        <v>836651</v>
      </c>
      <c r="F32" s="3">
        <f>'DE_VIE Gruppe inkl. MLA und KSC'!F47</f>
        <v>918474</v>
      </c>
      <c r="G32" s="3">
        <f>'DE_VIE Gruppe inkl. MLA und KSC'!G47</f>
        <v>929569</v>
      </c>
      <c r="H32" s="3">
        <f>'DE_VIE Gruppe inkl. MLA und KSC'!H47</f>
        <v>976752</v>
      </c>
      <c r="I32" s="3">
        <f>'DE_VIE Gruppe inkl. MLA und KSC'!I47</f>
        <v>977023</v>
      </c>
      <c r="J32" s="3">
        <f>'DE_VIE Gruppe inkl. MLA und KSC'!J47</f>
        <v>941622</v>
      </c>
      <c r="K32" s="3">
        <f>'DE_VIE Gruppe inkl. MLA und KSC'!K47</f>
        <v>932572</v>
      </c>
      <c r="L32" s="3">
        <f>'DE_VIE Gruppe inkl. MLA und KSC'!L47</f>
        <v>743745</v>
      </c>
      <c r="M32" s="3">
        <f>'DE_VIE Gruppe inkl. MLA und KSC'!M47</f>
        <v>768027</v>
      </c>
      <c r="N32" s="3">
        <f>'DE_VIE Gruppe inkl. MLA und KSC'!O47</f>
        <v>10039978</v>
      </c>
    </row>
    <row r="33" spans="1:14" x14ac:dyDescent="0.25">
      <c r="A33" s="2" t="s">
        <v>29</v>
      </c>
      <c r="B33" s="5">
        <f t="shared" ref="B33:M33" si="5">B29/B27*100</f>
        <v>20.065548954722221</v>
      </c>
      <c r="C33" s="5">
        <f t="shared" si="5"/>
        <v>19.733610655573777</v>
      </c>
      <c r="D33" s="5">
        <f t="shared" si="5"/>
        <v>19.50690800935779</v>
      </c>
      <c r="E33" s="5">
        <f t="shared" si="5"/>
        <v>22.0286716847287</v>
      </c>
      <c r="F33" s="5">
        <f t="shared" si="5"/>
        <v>22.430528117077504</v>
      </c>
      <c r="G33" s="5">
        <f t="shared" si="5"/>
        <v>22.295917472207314</v>
      </c>
      <c r="H33" s="5">
        <f t="shared" si="5"/>
        <v>23.385606191878935</v>
      </c>
      <c r="I33" s="5">
        <f t="shared" si="5"/>
        <v>22.417672141432366</v>
      </c>
      <c r="J33" s="5">
        <f t="shared" si="5"/>
        <v>23.13064931073658</v>
      </c>
      <c r="K33" s="5">
        <f t="shared" si="5"/>
        <v>23.568632880105582</v>
      </c>
      <c r="L33" s="5">
        <f t="shared" si="5"/>
        <v>18.005895089309369</v>
      </c>
      <c r="M33" s="5">
        <f t="shared" si="5"/>
        <v>15.247557857030044</v>
      </c>
      <c r="N33" s="5">
        <f>N29/N27*100</f>
        <v>21.303098792818474</v>
      </c>
    </row>
    <row r="34" spans="1:14" x14ac:dyDescent="0.25">
      <c r="A34" s="26" t="s">
        <v>27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" t="s">
        <v>6</v>
      </c>
      <c r="B35" s="5">
        <f t="shared" ref="B35:M35" si="6">(B27/B47-1)*100</f>
        <v>9.5228939736434537</v>
      </c>
      <c r="C35" s="5">
        <f t="shared" si="6"/>
        <v>16.819897090459833</v>
      </c>
      <c r="D35" s="5">
        <f t="shared" si="6"/>
        <v>7.6270302008840662</v>
      </c>
      <c r="E35" s="5">
        <f t="shared" si="6"/>
        <v>5.8794537951646575</v>
      </c>
      <c r="F35" s="5">
        <f t="shared" si="6"/>
        <v>5.3327532421849622</v>
      </c>
      <c r="G35" s="5">
        <f t="shared" si="6"/>
        <v>6.5010863935857754</v>
      </c>
      <c r="H35" s="5">
        <f t="shared" si="6"/>
        <v>5.7089786117224817</v>
      </c>
      <c r="I35" s="5">
        <f t="shared" si="6"/>
        <v>7.3278550569993328</v>
      </c>
      <c r="J35" s="5">
        <f t="shared" si="6"/>
        <v>5.4309885089596888</v>
      </c>
      <c r="K35" s="5">
        <f t="shared" si="6"/>
        <v>7.8428409299561519</v>
      </c>
      <c r="L35" s="5">
        <f t="shared" si="6"/>
        <v>7.373114813784154</v>
      </c>
      <c r="M35" s="5">
        <f t="shared" si="6"/>
        <v>8.7728436148447173</v>
      </c>
      <c r="N35" s="5">
        <f>'DE_VIE Gruppe inkl. MLA und KSC'!P42</f>
        <v>7.4040437086604793</v>
      </c>
    </row>
    <row r="36" spans="1:14" x14ac:dyDescent="0.25">
      <c r="A36" s="2" t="s">
        <v>7</v>
      </c>
      <c r="B36" s="5">
        <f t="shared" ref="B36:M36" si="7">(B28/B48-1)*100</f>
        <v>9.597093069277074</v>
      </c>
      <c r="C36" s="5">
        <f t="shared" si="7"/>
        <v>15.795246941952135</v>
      </c>
      <c r="D36" s="5">
        <f t="shared" si="7"/>
        <v>12.682030336904138</v>
      </c>
      <c r="E36" s="5">
        <f t="shared" si="7"/>
        <v>6.9638387338225582</v>
      </c>
      <c r="F36" s="5">
        <f t="shared" si="7"/>
        <v>7.1117207490298151</v>
      </c>
      <c r="G36" s="5">
        <f t="shared" si="7"/>
        <v>8.4522047092173267</v>
      </c>
      <c r="H36" s="5">
        <f t="shared" si="7"/>
        <v>5.9121932066897198</v>
      </c>
      <c r="I36" s="5">
        <f t="shared" si="7"/>
        <v>9.8890202541982664</v>
      </c>
      <c r="J36" s="5">
        <f t="shared" si="7"/>
        <v>6.5833679482236507</v>
      </c>
      <c r="K36" s="5">
        <f t="shared" si="7"/>
        <v>7.7368656848722628</v>
      </c>
      <c r="L36" s="5">
        <f t="shared" si="7"/>
        <v>9.3616515813037537</v>
      </c>
      <c r="M36" s="5">
        <f t="shared" si="7"/>
        <v>11.294811895219325</v>
      </c>
      <c r="N36" s="5">
        <f>'DE_VIE Gruppe inkl. MLA und KSC'!P43</f>
        <v>8.9090457876880969</v>
      </c>
    </row>
    <row r="37" spans="1:14" x14ac:dyDescent="0.25">
      <c r="A37" s="2" t="s">
        <v>8</v>
      </c>
      <c r="B37" s="5">
        <f t="shared" ref="B37:M37" si="8">(B29/B49-1)*100</f>
        <v>8.853406434309985</v>
      </c>
      <c r="C37" s="5">
        <f t="shared" si="8"/>
        <v>20.925520441844505</v>
      </c>
      <c r="D37" s="5">
        <f t="shared" si="8"/>
        <v>-9.0374327031161545</v>
      </c>
      <c r="E37" s="5">
        <f t="shared" si="8"/>
        <v>1.853242731929905</v>
      </c>
      <c r="F37" s="5">
        <f t="shared" si="8"/>
        <v>-0.59076094746091101</v>
      </c>
      <c r="G37" s="5">
        <f t="shared" si="8"/>
        <v>0.12874260399013959</v>
      </c>
      <c r="H37" s="5">
        <f t="shared" si="8"/>
        <v>4.8002437465790582</v>
      </c>
      <c r="I37" s="5">
        <f t="shared" si="8"/>
        <v>-0.68540515237431876</v>
      </c>
      <c r="J37" s="5">
        <f t="shared" si="8"/>
        <v>1.4222019629350102</v>
      </c>
      <c r="K37" s="5">
        <f t="shared" si="8"/>
        <v>7.9931756494765471</v>
      </c>
      <c r="L37" s="5">
        <f t="shared" si="8"/>
        <v>-0.6572152392088082</v>
      </c>
      <c r="M37" s="5">
        <f t="shared" si="8"/>
        <v>-3.0614588396152387</v>
      </c>
      <c r="N37" s="5">
        <f>'DE_VIE Gruppe inkl. MLA und KSC'!P44</f>
        <v>2.0608494785120168</v>
      </c>
    </row>
    <row r="38" spans="1:14" x14ac:dyDescent="0.25">
      <c r="A38" s="2" t="s">
        <v>9</v>
      </c>
      <c r="B38" s="5">
        <f t="shared" ref="B38:M38" si="9">(B30/B50-1)*100</f>
        <v>5.1774327696146427</v>
      </c>
      <c r="C38" s="5">
        <f t="shared" si="9"/>
        <v>12.545440482635929</v>
      </c>
      <c r="D38" s="5">
        <f t="shared" si="9"/>
        <v>2.8174258408837138</v>
      </c>
      <c r="E38" s="5">
        <f t="shared" si="9"/>
        <v>6.1555769848923081</v>
      </c>
      <c r="F38" s="5">
        <f t="shared" si="9"/>
        <v>6.2084148727984401</v>
      </c>
      <c r="G38" s="5">
        <f t="shared" si="9"/>
        <v>5.5949794834660782</v>
      </c>
      <c r="H38" s="5">
        <f t="shared" si="9"/>
        <v>4.8211579962349038</v>
      </c>
      <c r="I38" s="5">
        <f t="shared" si="9"/>
        <v>5.1162576121055459</v>
      </c>
      <c r="J38" s="5">
        <f t="shared" si="9"/>
        <v>6.3727145544888897</v>
      </c>
      <c r="K38" s="5">
        <f t="shared" si="9"/>
        <v>6.3340479438705799</v>
      </c>
      <c r="L38" s="5">
        <f t="shared" si="9"/>
        <v>4.1312857573020167</v>
      </c>
      <c r="M38" s="5">
        <f t="shared" si="9"/>
        <v>7.1376591873862916</v>
      </c>
      <c r="N38" s="5">
        <f>'DE_VIE Gruppe inkl. MLA und KSC'!P45</f>
        <v>5.8992740677084488</v>
      </c>
    </row>
    <row r="39" spans="1:14" x14ac:dyDescent="0.25">
      <c r="A39" s="2" t="s">
        <v>10</v>
      </c>
      <c r="B39" s="5">
        <f t="shared" ref="B39:M39" si="10">(B31/B51-1)*100</f>
        <v>16.195875918426019</v>
      </c>
      <c r="C39" s="5">
        <f t="shared" si="10"/>
        <v>19.725581738587316</v>
      </c>
      <c r="D39" s="5">
        <f t="shared" si="10"/>
        <v>12.003191571485573</v>
      </c>
      <c r="E39" s="5">
        <f t="shared" si="10"/>
        <v>15.613804155994027</v>
      </c>
      <c r="F39" s="5">
        <f t="shared" si="10"/>
        <v>20.368776244777575</v>
      </c>
      <c r="G39" s="5">
        <f t="shared" si="10"/>
        <v>21.131511031414128</v>
      </c>
      <c r="H39" s="5">
        <f t="shared" si="10"/>
        <v>24.83059640686729</v>
      </c>
      <c r="I39" s="5">
        <f t="shared" si="10"/>
        <v>21.476737071218508</v>
      </c>
      <c r="J39" s="5">
        <f t="shared" si="10"/>
        <v>26.410507931347027</v>
      </c>
      <c r="K39" s="5">
        <f t="shared" si="10"/>
        <v>35.585044944770836</v>
      </c>
      <c r="L39" s="5">
        <f t="shared" si="10"/>
        <v>23.511900790178242</v>
      </c>
      <c r="M39" s="5">
        <f t="shared" si="10"/>
        <v>21.903124096522774</v>
      </c>
      <c r="N39" s="5">
        <f>'DE_VIE Gruppe inkl. MLA und KSC'!P46</f>
        <v>21.605875856711918</v>
      </c>
    </row>
    <row r="40" spans="1:14" x14ac:dyDescent="0.25">
      <c r="A40" s="20" t="s">
        <v>28</v>
      </c>
      <c r="B40" s="5">
        <f t="shared" ref="B40:M40" si="11">(B32/B52-1)*100</f>
        <v>8.6382071950176442</v>
      </c>
      <c r="C40" s="5">
        <f t="shared" si="11"/>
        <v>16.853132665670699</v>
      </c>
      <c r="D40" s="5">
        <f t="shared" si="11"/>
        <v>7.2278324958720441</v>
      </c>
      <c r="E40" s="5">
        <f t="shared" si="11"/>
        <v>7.7182655403674305</v>
      </c>
      <c r="F40" s="5">
        <f t="shared" si="11"/>
        <v>7.892783137002457</v>
      </c>
      <c r="G40" s="5">
        <f t="shared" si="11"/>
        <v>7.2982809309498187</v>
      </c>
      <c r="H40" s="5">
        <f t="shared" si="11"/>
        <v>7.2342780104033721</v>
      </c>
      <c r="I40" s="5">
        <f t="shared" si="11"/>
        <v>7.803248806689167</v>
      </c>
      <c r="J40" s="5">
        <f t="shared" si="11"/>
        <v>8.4754236790234749</v>
      </c>
      <c r="K40" s="5">
        <f t="shared" si="11"/>
        <v>8.5364136285606129</v>
      </c>
      <c r="L40" s="5">
        <f t="shared" si="11"/>
        <v>4.8939065926704162</v>
      </c>
      <c r="M40" s="5">
        <f t="shared" si="11"/>
        <v>7.8510864772411315</v>
      </c>
      <c r="N40" s="5">
        <f>'DE_VIE Gruppe inkl. MLA und KSC'!P47</f>
        <v>8.1549320642265055</v>
      </c>
    </row>
    <row r="41" spans="1:14" x14ac:dyDescent="0.25">
      <c r="A41" s="2" t="s">
        <v>30</v>
      </c>
      <c r="B41" s="5">
        <f t="shared" ref="B41" si="12">B33-B53</f>
        <v>-0.12341033170311277</v>
      </c>
      <c r="C41" s="5">
        <f t="shared" ref="C41:M41" si="13">(C33/C53-1)*100</f>
        <v>3.5144897861067781</v>
      </c>
      <c r="D41" s="5">
        <f t="shared" si="13"/>
        <v>-15.48352943762945</v>
      </c>
      <c r="E41" s="5">
        <f t="shared" si="13"/>
        <v>-3.8026367901594083</v>
      </c>
      <c r="F41" s="5">
        <f t="shared" si="13"/>
        <v>-5.6236203909208697</v>
      </c>
      <c r="G41" s="5">
        <f t="shared" si="13"/>
        <v>-5.9833603631478489</v>
      </c>
      <c r="H41" s="5">
        <f t="shared" si="13"/>
        <v>-0.859657218410248</v>
      </c>
      <c r="I41" s="5">
        <f t="shared" si="13"/>
        <v>-7.4661514525916628</v>
      </c>
      <c r="J41" s="5">
        <f t="shared" si="13"/>
        <v>-3.802284890541463</v>
      </c>
      <c r="K41" s="5">
        <f t="shared" si="13"/>
        <v>0.13940166841304169</v>
      </c>
      <c r="L41" s="5">
        <f t="shared" si="13"/>
        <v>-7.4789020202309153</v>
      </c>
      <c r="M41" s="5">
        <f t="shared" si="13"/>
        <v>-10.879831823064389</v>
      </c>
      <c r="N41" s="5">
        <f>N33-(SUM(B49:M49)/SUM(B47:M47)*100)</f>
        <v>-1.1152816690795433</v>
      </c>
    </row>
    <row r="42" spans="1:14" x14ac:dyDescent="0.25">
      <c r="A42" s="1"/>
    </row>
    <row r="43" spans="1:14" x14ac:dyDescent="0.25">
      <c r="A43" s="1"/>
    </row>
    <row r="44" spans="1:14" x14ac:dyDescent="0.25">
      <c r="B44" s="25">
        <v>2023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1"/>
      <c r="B45" s="17" t="s">
        <v>12</v>
      </c>
      <c r="C45" s="17" t="s">
        <v>13</v>
      </c>
      <c r="D45" s="17" t="s">
        <v>0</v>
      </c>
      <c r="E45" s="17" t="s">
        <v>14</v>
      </c>
      <c r="F45" s="17" t="s">
        <v>1</v>
      </c>
      <c r="G45" s="17" t="s">
        <v>2</v>
      </c>
      <c r="H45" s="17" t="s">
        <v>3</v>
      </c>
      <c r="I45" s="17" t="s">
        <v>15</v>
      </c>
      <c r="J45" s="17" t="s">
        <v>16</v>
      </c>
      <c r="K45" s="17" t="s">
        <v>17</v>
      </c>
      <c r="L45" s="17" t="s">
        <v>18</v>
      </c>
      <c r="M45" s="17" t="s">
        <v>19</v>
      </c>
      <c r="N45" s="17" t="s">
        <v>4</v>
      </c>
    </row>
    <row r="46" spans="1:14" x14ac:dyDescent="0.25">
      <c r="A46" s="26" t="s">
        <v>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2" t="s">
        <v>6</v>
      </c>
      <c r="B47" s="3">
        <f>'DE_VIE Gruppe inkl. MLA und KSC'!B75</f>
        <v>1669566</v>
      </c>
      <c r="C47" s="3">
        <f>'DE_VIE Gruppe inkl. MLA und KSC'!C75</f>
        <v>1605099</v>
      </c>
      <c r="D47" s="3">
        <f>'DE_VIE Gruppe inkl. MLA und KSC'!D75</f>
        <v>2050536</v>
      </c>
      <c r="E47" s="3">
        <f>'DE_VIE Gruppe inkl. MLA und KSC'!E75</f>
        <v>2465229</v>
      </c>
      <c r="F47" s="3">
        <f>'DE_VIE Gruppe inkl. MLA und KSC'!F75</f>
        <v>2700725</v>
      </c>
      <c r="G47" s="3">
        <f>'DE_VIE Gruppe inkl. MLA und KSC'!G75</f>
        <v>2836449</v>
      </c>
      <c r="H47" s="3">
        <f>'DE_VIE Gruppe inkl. MLA und KSC'!H75</f>
        <v>3144573</v>
      </c>
      <c r="I47" s="3">
        <f>'DE_VIE Gruppe inkl. MLA und KSC'!I75</f>
        <v>3103896</v>
      </c>
      <c r="J47" s="3">
        <f>'DE_VIE Gruppe inkl. MLA und KSC'!J75</f>
        <v>2919579</v>
      </c>
      <c r="K47" s="3">
        <f>'DE_VIE Gruppe inkl. MLA und KSC'!K75</f>
        <v>2739441</v>
      </c>
      <c r="L47" s="3">
        <f>'DE_VIE Gruppe inkl. MLA und KSC'!L75</f>
        <v>2109407</v>
      </c>
      <c r="M47" s="3">
        <f>'DE_VIE Gruppe inkl. MLA und KSC'!M75</f>
        <v>2188686</v>
      </c>
      <c r="N47" s="3">
        <f>SUM(B47:M47)</f>
        <v>29533186</v>
      </c>
    </row>
    <row r="48" spans="1:14" x14ac:dyDescent="0.25">
      <c r="A48" s="2" t="s">
        <v>7</v>
      </c>
      <c r="B48" s="3">
        <f>'DE_VIE Gruppe inkl. MLA und KSC'!B76</f>
        <v>1326485</v>
      </c>
      <c r="C48" s="3">
        <f>'DE_VIE Gruppe inkl. MLA und KSC'!C76</f>
        <v>1294535</v>
      </c>
      <c r="D48" s="3">
        <f>'DE_VIE Gruppe inkl. MLA und KSC'!D76</f>
        <v>1570892</v>
      </c>
      <c r="E48" s="3">
        <f>'DE_VIE Gruppe inkl. MLA und KSC'!E76</f>
        <v>1894458</v>
      </c>
      <c r="F48" s="3">
        <f>'DE_VIE Gruppe inkl. MLA und KSC'!F76</f>
        <v>2052949</v>
      </c>
      <c r="G48" s="3">
        <f>'DE_VIE Gruppe inkl. MLA und KSC'!G76</f>
        <v>2156112</v>
      </c>
      <c r="H48" s="3">
        <f>'DE_VIE Gruppe inkl. MLA und KSC'!H76</f>
        <v>2394120</v>
      </c>
      <c r="I48" s="3">
        <f>'DE_VIE Gruppe inkl. MLA und KSC'!I76</f>
        <v>2343761</v>
      </c>
      <c r="J48" s="3">
        <f>'DE_VIE Gruppe inkl. MLA und KSC'!J76</f>
        <v>2212439</v>
      </c>
      <c r="K48" s="3">
        <f>'DE_VIE Gruppe inkl. MLA und KSC'!K76</f>
        <v>2086995</v>
      </c>
      <c r="L48" s="3">
        <f>'DE_VIE Gruppe inkl. MLA und KSC'!L76</f>
        <v>1692148</v>
      </c>
      <c r="M48" s="3">
        <f>'DE_VIE Gruppe inkl. MLA und KSC'!M76</f>
        <v>1806440</v>
      </c>
      <c r="N48" s="3">
        <f t="shared" ref="N48:N52" si="14">SUM(B48:M48)</f>
        <v>22831334</v>
      </c>
    </row>
    <row r="49" spans="1:14" x14ac:dyDescent="0.25">
      <c r="A49" s="2" t="s">
        <v>8</v>
      </c>
      <c r="B49" s="3">
        <f>'DE_VIE Gruppe inkl. MLA und KSC'!B77</f>
        <v>337068</v>
      </c>
      <c r="C49" s="3">
        <f>'DE_VIE Gruppe inkl. MLA und KSC'!C77</f>
        <v>305990</v>
      </c>
      <c r="D49" s="3">
        <f>'DE_VIE Gruppe inkl. MLA und KSC'!D77</f>
        <v>473276</v>
      </c>
      <c r="E49" s="3">
        <f>'DE_VIE Gruppe inkl. MLA und KSC'!E77</f>
        <v>564524</v>
      </c>
      <c r="F49" s="3">
        <f>'DE_VIE Gruppe inkl. MLA und KSC'!F77</f>
        <v>641884</v>
      </c>
      <c r="G49" s="3">
        <f>'DE_VIE Gruppe inkl. MLA und KSC'!G77</f>
        <v>672660</v>
      </c>
      <c r="H49" s="3">
        <f>'DE_VIE Gruppe inkl. MLA und KSC'!H77</f>
        <v>741754</v>
      </c>
      <c r="I49" s="3">
        <f>'DE_VIE Gruppe inkl. MLA und KSC'!I77</f>
        <v>751964</v>
      </c>
      <c r="J49" s="3">
        <f>'DE_VIE Gruppe inkl. MLA und KSC'!J77</f>
        <v>702010</v>
      </c>
      <c r="K49" s="3">
        <f>'DE_VIE Gruppe inkl. MLA und KSC'!K77</f>
        <v>644750</v>
      </c>
      <c r="L49" s="3">
        <f>'DE_VIE Gruppe inkl. MLA und KSC'!L77</f>
        <v>410520</v>
      </c>
      <c r="M49" s="3">
        <f>'DE_VIE Gruppe inkl. MLA und KSC'!M77</f>
        <v>374462</v>
      </c>
      <c r="N49" s="3">
        <f t="shared" si="14"/>
        <v>6620862</v>
      </c>
    </row>
    <row r="50" spans="1:14" x14ac:dyDescent="0.25">
      <c r="A50" s="2" t="s">
        <v>9</v>
      </c>
      <c r="B50" s="3">
        <f>'DE_VIE Gruppe inkl. MLA und KSC'!B78</f>
        <v>14428</v>
      </c>
      <c r="C50" s="3">
        <f>'DE_VIE Gruppe inkl. MLA und KSC'!C78</f>
        <v>12929</v>
      </c>
      <c r="D50" s="3">
        <f>'DE_VIE Gruppe inkl. MLA und KSC'!D78</f>
        <v>16114</v>
      </c>
      <c r="E50" s="3">
        <f>'DE_VIE Gruppe inkl. MLA und KSC'!E78</f>
        <v>18666</v>
      </c>
      <c r="F50" s="3">
        <f>'DE_VIE Gruppe inkl. MLA und KSC'!F78</f>
        <v>20440</v>
      </c>
      <c r="G50" s="3">
        <f>'DE_VIE Gruppe inkl. MLA und KSC'!G78</f>
        <v>20715</v>
      </c>
      <c r="H50" s="3">
        <f>'DE_VIE Gruppe inkl. MLA und KSC'!H78</f>
        <v>21779</v>
      </c>
      <c r="I50" s="3">
        <f>'DE_VIE Gruppe inkl. MLA und KSC'!I78</f>
        <v>21676</v>
      </c>
      <c r="J50" s="3">
        <f>'DE_VIE Gruppe inkl. MLA und KSC'!J78</f>
        <v>20729</v>
      </c>
      <c r="K50" s="3">
        <f>'DE_VIE Gruppe inkl. MLA und KSC'!K78</f>
        <v>20524</v>
      </c>
      <c r="L50" s="3">
        <f>'DE_VIE Gruppe inkl. MLA und KSC'!L78</f>
        <v>16605</v>
      </c>
      <c r="M50" s="3">
        <f>'DE_VIE Gruppe inkl. MLA und KSC'!M78</f>
        <v>16490</v>
      </c>
      <c r="N50" s="3">
        <f t="shared" si="14"/>
        <v>221095</v>
      </c>
    </row>
    <row r="51" spans="1:14" x14ac:dyDescent="0.25">
      <c r="A51" s="2" t="s">
        <v>10</v>
      </c>
      <c r="B51" s="6">
        <f>'DE_VIE Gruppe inkl. MLA und KSC'!B79</f>
        <v>17978609.460000001</v>
      </c>
      <c r="C51" s="6">
        <f>'DE_VIE Gruppe inkl. MLA und KSC'!C79</f>
        <v>17658480.07</v>
      </c>
      <c r="D51" s="6">
        <f>'DE_VIE Gruppe inkl. MLA und KSC'!D79</f>
        <v>23236690.870000001</v>
      </c>
      <c r="E51" s="6">
        <f>'DE_VIE Gruppe inkl. MLA und KSC'!E79</f>
        <v>20663599.579999998</v>
      </c>
      <c r="F51" s="6">
        <f>'DE_VIE Gruppe inkl. MLA und KSC'!F79</f>
        <v>20239355.18</v>
      </c>
      <c r="G51" s="6">
        <f>'DE_VIE Gruppe inkl. MLA und KSC'!G79</f>
        <v>20480526.09</v>
      </c>
      <c r="H51" s="6">
        <f>'DE_VIE Gruppe inkl. MLA und KSC'!H79</f>
        <v>20545575.129999999</v>
      </c>
      <c r="I51" s="6">
        <f>'DE_VIE Gruppe inkl. MLA und KSC'!I79</f>
        <v>19796732.789999999</v>
      </c>
      <c r="J51" s="6">
        <f>'DE_VIE Gruppe inkl. MLA und KSC'!J79</f>
        <v>20209203.98</v>
      </c>
      <c r="K51" s="6">
        <f>'DE_VIE Gruppe inkl. MLA und KSC'!K79</f>
        <v>21703998.75</v>
      </c>
      <c r="L51" s="6">
        <f>'DE_VIE Gruppe inkl. MLA und KSC'!L79</f>
        <v>21968525.710000001</v>
      </c>
      <c r="M51" s="6">
        <f>'DE_VIE Gruppe inkl. MLA und KSC'!M79</f>
        <v>20527288.300000001</v>
      </c>
      <c r="N51" s="6">
        <f t="shared" si="14"/>
        <v>245008585.91</v>
      </c>
    </row>
    <row r="52" spans="1:14" x14ac:dyDescent="0.25">
      <c r="A52" s="20" t="s">
        <v>28</v>
      </c>
      <c r="B52" s="3">
        <f>'DE_VIE Gruppe inkl. MLA und KSC'!B80</f>
        <v>606781</v>
      </c>
      <c r="C52" s="3">
        <f>'DE_VIE Gruppe inkl. MLA und KSC'!C80</f>
        <v>542190</v>
      </c>
      <c r="D52" s="3">
        <f>'DE_VIE Gruppe inkl. MLA und KSC'!D80</f>
        <v>674061</v>
      </c>
      <c r="E52" s="3">
        <f>'DE_VIE Gruppe inkl. MLA und KSC'!E80</f>
        <v>776703</v>
      </c>
      <c r="F52" s="3">
        <f>'DE_VIE Gruppe inkl. MLA und KSC'!F80</f>
        <v>851284</v>
      </c>
      <c r="G52" s="3">
        <f>'DE_VIE Gruppe inkl. MLA und KSC'!G80</f>
        <v>866341</v>
      </c>
      <c r="H52" s="3">
        <f>'DE_VIE Gruppe inkl. MLA und KSC'!H80</f>
        <v>910858</v>
      </c>
      <c r="I52" s="3">
        <f>'DE_VIE Gruppe inkl. MLA und KSC'!I80</f>
        <v>906302</v>
      </c>
      <c r="J52" s="3">
        <f>'DE_VIE Gruppe inkl. MLA und KSC'!J80</f>
        <v>868051</v>
      </c>
      <c r="K52" s="3">
        <f>'DE_VIE Gruppe inkl. MLA und KSC'!K80</f>
        <v>859225</v>
      </c>
      <c r="L52" s="3">
        <f>'DE_VIE Gruppe inkl. MLA und KSC'!L80</f>
        <v>709045</v>
      </c>
      <c r="M52" s="3">
        <f>'DE_VIE Gruppe inkl. MLA und KSC'!M80</f>
        <v>712118</v>
      </c>
      <c r="N52" s="3">
        <f t="shared" si="14"/>
        <v>9282959</v>
      </c>
    </row>
    <row r="53" spans="1:14" x14ac:dyDescent="0.25">
      <c r="A53" s="2" t="s">
        <v>29</v>
      </c>
      <c r="B53" s="5">
        <f t="shared" ref="B53" si="15">B49/B47*100</f>
        <v>20.188959286425334</v>
      </c>
      <c r="C53" s="5">
        <f t="shared" ref="C53:M53" si="16">C49/C47*100</f>
        <v>19.063621620847062</v>
      </c>
      <c r="D53" s="5">
        <f t="shared" si="16"/>
        <v>23.080599414006876</v>
      </c>
      <c r="E53" s="5">
        <f t="shared" si="16"/>
        <v>22.899454776817894</v>
      </c>
      <c r="F53" s="5">
        <f t="shared" si="16"/>
        <v>23.767099575114088</v>
      </c>
      <c r="G53" s="5">
        <f t="shared" si="16"/>
        <v>23.714863196905707</v>
      </c>
      <c r="H53" s="5">
        <f t="shared" si="16"/>
        <v>23.588385450107214</v>
      </c>
      <c r="I53" s="5">
        <f t="shared" si="16"/>
        <v>24.22645604105292</v>
      </c>
      <c r="J53" s="5">
        <f t="shared" si="16"/>
        <v>24.044905104468832</v>
      </c>
      <c r="K53" s="5">
        <f t="shared" si="16"/>
        <v>23.535823549402963</v>
      </c>
      <c r="L53" s="5">
        <f t="shared" si="16"/>
        <v>19.461393652339261</v>
      </c>
      <c r="M53" s="5">
        <f t="shared" si="16"/>
        <v>17.108986853299193</v>
      </c>
      <c r="N53" s="5">
        <f>N49/N47*100</f>
        <v>22.418380461898018</v>
      </c>
    </row>
    <row r="54" spans="1:14" x14ac:dyDescent="0.25">
      <c r="A54" s="26" t="s">
        <v>27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25">
      <c r="A55" s="2" t="s">
        <v>6</v>
      </c>
      <c r="B55" s="5">
        <f t="shared" ref="B55:G55" si="17">(B47/B67-1)*100</f>
        <v>103.68658759458027</v>
      </c>
      <c r="C55" s="5">
        <f t="shared" si="17"/>
        <v>83.637794789127028</v>
      </c>
      <c r="D55" s="5">
        <f t="shared" si="17"/>
        <v>65.400353783572541</v>
      </c>
      <c r="E55" s="5">
        <f t="shared" si="17"/>
        <v>37.701135300442679</v>
      </c>
      <c r="F55" s="5">
        <f t="shared" si="17"/>
        <v>27.797662593066129</v>
      </c>
      <c r="G55" s="5">
        <f t="shared" si="17"/>
        <v>18.160019829078333</v>
      </c>
      <c r="H55" s="5">
        <f t="shared" ref="H55:I55" si="18">(H47/H67-1)*100</f>
        <v>13.37395880992014</v>
      </c>
      <c r="I55" s="5">
        <f t="shared" si="18"/>
        <v>12.134606498750555</v>
      </c>
      <c r="J55" s="5">
        <f t="shared" ref="J55:K55" si="19">(J47/J67-1)*100</f>
        <v>10.14818576378409</v>
      </c>
      <c r="K55" s="5">
        <f t="shared" si="19"/>
        <v>12.003501436922015</v>
      </c>
      <c r="L55" s="5">
        <f t="shared" ref="L55" si="20">(L47/L67-1)*100</f>
        <v>11.955423907557194</v>
      </c>
      <c r="M55" s="5">
        <f>(M47/M67-1)*100</f>
        <v>13.854294493686648</v>
      </c>
      <c r="N55" s="5">
        <f>'DE_VIE Gruppe inkl. MLA und KSC'!P75</f>
        <v>24.706613209207127</v>
      </c>
    </row>
    <row r="56" spans="1:14" x14ac:dyDescent="0.25">
      <c r="A56" s="2" t="s">
        <v>7</v>
      </c>
      <c r="B56" s="5">
        <f t="shared" ref="B56:C56" si="21">(B48/B68-1)*100</f>
        <v>108.77099931064657</v>
      </c>
      <c r="C56" s="5">
        <f t="shared" si="21"/>
        <v>78.511492961087058</v>
      </c>
      <c r="D56" s="5">
        <f t="shared" ref="D56:E56" si="22">(D48/D68-1)*100</f>
        <v>58.77764143906299</v>
      </c>
      <c r="E56" s="5">
        <f t="shared" si="22"/>
        <v>38.183364527700746</v>
      </c>
      <c r="F56" s="5">
        <f t="shared" ref="F56:G56" si="23">(F48/F68-1)*100</f>
        <v>27.889435497083646</v>
      </c>
      <c r="G56" s="5">
        <f t="shared" si="23"/>
        <v>21.415760366120452</v>
      </c>
      <c r="H56" s="5">
        <f t="shared" ref="H56:I56" si="24">(H48/H68-1)*100</f>
        <v>18.482959649022956</v>
      </c>
      <c r="I56" s="5">
        <f t="shared" si="24"/>
        <v>17.491353930170739</v>
      </c>
      <c r="J56" s="5">
        <f t="shared" ref="J56:K56" si="25">(J48/J68-1)*100</f>
        <v>15.539001036615785</v>
      </c>
      <c r="K56" s="5">
        <f t="shared" si="25"/>
        <v>17.125704748232451</v>
      </c>
      <c r="L56" s="5">
        <f t="shared" ref="L56:M56" si="26">(L48/L68-1)*100</f>
        <v>16.650144972694392</v>
      </c>
      <c r="M56" s="5">
        <f t="shared" si="26"/>
        <v>16.91131595450759</v>
      </c>
      <c r="N56" s="5">
        <f>'DE_VIE Gruppe inkl. MLA und KSC'!P76</f>
        <v>28.194427748075547</v>
      </c>
    </row>
    <row r="57" spans="1:14" x14ac:dyDescent="0.25">
      <c r="A57" s="2" t="s">
        <v>8</v>
      </c>
      <c r="B57" s="5">
        <f t="shared" ref="B57:C57" si="27">(B49/B69-1)*100</f>
        <v>87.149789568365293</v>
      </c>
      <c r="C57" s="5">
        <f t="shared" si="27"/>
        <v>110.23593915325738</v>
      </c>
      <c r="D57" s="5">
        <f t="shared" ref="D57:E57" si="28">(D49/D69-1)*100</f>
        <v>93.121852888609595</v>
      </c>
      <c r="E57" s="5">
        <f t="shared" si="28"/>
        <v>38.07133912499021</v>
      </c>
      <c r="F57" s="5">
        <f t="shared" ref="F57:G57" si="29">(F49/F69-1)*100</f>
        <v>27.995884248476543</v>
      </c>
      <c r="G57" s="5">
        <f t="shared" si="29"/>
        <v>8.9377332089552333</v>
      </c>
      <c r="H57" s="5">
        <f t="shared" ref="H57:I57" si="30">(H49/H69-1)*100</f>
        <v>-0.44559332361617798</v>
      </c>
      <c r="I57" s="5">
        <f t="shared" si="30"/>
        <v>-2.0739949732383578</v>
      </c>
      <c r="J57" s="5">
        <f t="shared" ref="J57:K57" si="31">(J49/J69-1)*100</f>
        <v>-3.5387845510357785</v>
      </c>
      <c r="K57" s="5">
        <f t="shared" si="31"/>
        <v>-1.9969964492436376</v>
      </c>
      <c r="L57" s="5">
        <f t="shared" ref="L57:M57" si="32">(L49/L69-1)*100</f>
        <v>-4.063490282958016</v>
      </c>
      <c r="M57" s="5">
        <f t="shared" si="32"/>
        <v>1.3368622165933264</v>
      </c>
      <c r="N57" s="5">
        <f>'DE_VIE Gruppe inkl. MLA und KSC'!P77</f>
        <v>14.259408951939289</v>
      </c>
    </row>
    <row r="58" spans="1:14" x14ac:dyDescent="0.25">
      <c r="A58" s="2" t="s">
        <v>9</v>
      </c>
      <c r="B58" s="5">
        <f t="shared" ref="B58:C58" si="33">(B50/B70-1)*100</f>
        <v>47.209468421589641</v>
      </c>
      <c r="C58" s="5">
        <f t="shared" si="33"/>
        <v>48.013737836290794</v>
      </c>
      <c r="D58" s="5">
        <f t="shared" ref="D58:E58" si="34">(D50/D70-1)*100</f>
        <v>36.640379886373275</v>
      </c>
      <c r="E58" s="5">
        <f t="shared" si="34"/>
        <v>23.013048635824429</v>
      </c>
      <c r="F58" s="5">
        <f t="shared" ref="F58:G58" si="35">(F50/F70-1)*100</f>
        <v>17.647058823529417</v>
      </c>
      <c r="G58" s="5">
        <f t="shared" si="35"/>
        <v>14.195148842337368</v>
      </c>
      <c r="H58" s="5">
        <f t="shared" ref="H58:I58" si="36">(H50/H70-1)*100</f>
        <v>12.733578342564321</v>
      </c>
      <c r="I58" s="5">
        <f t="shared" si="36"/>
        <v>9.2210017131915798</v>
      </c>
      <c r="J58" s="5">
        <f t="shared" ref="J58:K58" si="37">(J50/J70-1)*100</f>
        <v>6.3298281610669305</v>
      </c>
      <c r="K58" s="5">
        <f t="shared" si="37"/>
        <v>10.296646603611359</v>
      </c>
      <c r="L58" s="5">
        <f t="shared" ref="L58:M58" si="38">(L50/L70-1)*100</f>
        <v>10.51580698835275</v>
      </c>
      <c r="M58" s="5">
        <f t="shared" si="38"/>
        <v>9.1908356509071698</v>
      </c>
      <c r="N58" s="5">
        <f>'DE_VIE Gruppe inkl. MLA und KSC'!P78</f>
        <v>17.346559667112494</v>
      </c>
    </row>
    <row r="59" spans="1:14" x14ac:dyDescent="0.25">
      <c r="A59" s="2" t="s">
        <v>10</v>
      </c>
      <c r="B59" s="5">
        <f t="shared" ref="B59:C59" si="39">(B51/B71-1)*100</f>
        <v>-13.438947843314143</v>
      </c>
      <c r="C59" s="5">
        <f t="shared" si="39"/>
        <v>-3.2887128596828963</v>
      </c>
      <c r="D59" s="5">
        <f t="shared" ref="D59:E59" si="40">(D51/D71-1)*100</f>
        <v>5.6172634089543871</v>
      </c>
      <c r="E59" s="5">
        <f t="shared" si="40"/>
        <v>-5.7901069704035528</v>
      </c>
      <c r="F59" s="5">
        <f t="shared" ref="F59:G59" si="41">(F51/F71-1)*100</f>
        <v>-3.4176473249639905</v>
      </c>
      <c r="G59" s="5">
        <f t="shared" si="41"/>
        <v>2.1549574412405015</v>
      </c>
      <c r="H59" s="5">
        <f t="shared" ref="H59:I59" si="42">(H51/H71-1)*100</f>
        <v>-3.9052095754398941</v>
      </c>
      <c r="I59" s="5">
        <f t="shared" si="42"/>
        <v>0.74810659566326709</v>
      </c>
      <c r="J59" s="5">
        <f t="shared" ref="J59:K59" si="43">(J51/J71-1)*100</f>
        <v>-5.1466909922622817</v>
      </c>
      <c r="K59" s="5">
        <f t="shared" si="43"/>
        <v>-4.8631447162412744</v>
      </c>
      <c r="L59" s="5">
        <f t="shared" ref="L59:M59" si="44">(L51/L71-1)*100</f>
        <v>2.4071968291709211</v>
      </c>
      <c r="M59" s="5">
        <f t="shared" si="44"/>
        <v>2.2874782551969286</v>
      </c>
      <c r="N59" s="5">
        <f>'DE_VIE Gruppe inkl. MLA und KSC'!P79</f>
        <v>-2.24568131842523</v>
      </c>
    </row>
    <row r="60" spans="1:14" x14ac:dyDescent="0.25">
      <c r="A60" s="20" t="s">
        <v>28</v>
      </c>
      <c r="B60" s="5">
        <f t="shared" ref="B60:C60" si="45">(B52/B72-1)*100</f>
        <v>40.28321080131316</v>
      </c>
      <c r="C60" s="5">
        <f t="shared" si="45"/>
        <v>45.672464655908954</v>
      </c>
      <c r="D60" s="5">
        <f t="shared" ref="D60:E60" si="46">(D52/D72-1)*100</f>
        <v>33.742527266919176</v>
      </c>
      <c r="E60" s="5">
        <f t="shared" si="46"/>
        <v>21.30752987774023</v>
      </c>
      <c r="F60" s="5">
        <f t="shared" ref="F60:G60" si="47">(F52/F72-1)*100</f>
        <v>19.657480525249007</v>
      </c>
      <c r="G60" s="5">
        <f t="shared" si="47"/>
        <v>17.288030499130834</v>
      </c>
      <c r="H60" s="5">
        <f t="shared" ref="H60:I60" si="48">(H52/H72-1)*100</f>
        <v>12.571124898039887</v>
      </c>
      <c r="I60" s="5">
        <f t="shared" si="48"/>
        <v>10.602595488039125</v>
      </c>
      <c r="J60" s="5">
        <f t="shared" ref="J60:K60" si="49">(J52/J72-1)*100</f>
        <v>8.9675802835501361</v>
      </c>
      <c r="K60" s="5">
        <f t="shared" si="49"/>
        <v>11.219338554138879</v>
      </c>
      <c r="L60" s="5">
        <f t="shared" ref="L60:M60" si="50">(L52/L72-1)*100</f>
        <v>13.416350752595285</v>
      </c>
      <c r="M60" s="5">
        <f t="shared" si="50"/>
        <v>12.263371631080444</v>
      </c>
      <c r="N60" s="5">
        <f>'DE_VIE Gruppe inkl. MLA und KSC'!P80</f>
        <v>18.159200592135115</v>
      </c>
    </row>
    <row r="61" spans="1:14" x14ac:dyDescent="0.25">
      <c r="A61" s="2" t="s">
        <v>30</v>
      </c>
      <c r="B61" s="5">
        <f t="shared" ref="B61:C61" si="51">B53-B73</f>
        <v>-1.7839226154039309</v>
      </c>
      <c r="C61" s="5">
        <f t="shared" si="51"/>
        <v>2.4118471942364401</v>
      </c>
      <c r="D61" s="5">
        <f t="shared" ref="D61:F61" si="52">D53-D73</f>
        <v>3.3130834570448968</v>
      </c>
      <c r="E61" s="5">
        <f t="shared" si="52"/>
        <v>6.1399170835571226E-2</v>
      </c>
      <c r="F61" s="5">
        <f t="shared" si="52"/>
        <v>3.6807072741002145E-2</v>
      </c>
      <c r="G61" s="5">
        <f t="shared" ref="G61:H61" si="53">G53-G73</f>
        <v>-2.007617187511805</v>
      </c>
      <c r="H61" s="5">
        <f t="shared" si="53"/>
        <v>-3.2743997313283693</v>
      </c>
      <c r="I61" s="5">
        <f t="shared" ref="I61:J61" si="54">I53-I73</f>
        <v>-3.5151445101013579</v>
      </c>
      <c r="J61" s="5">
        <f t="shared" si="54"/>
        <v>-3.4117536344091235</v>
      </c>
      <c r="K61" s="5">
        <f t="shared" ref="K61:L61" si="55">K53-K73</f>
        <v>-3.3622770314577828</v>
      </c>
      <c r="L61" s="5">
        <f t="shared" si="55"/>
        <v>-3.2495490597286292</v>
      </c>
      <c r="M61" s="5">
        <f t="shared" ref="M61" si="56">M53-M73</f>
        <v>-2.1133532219313693</v>
      </c>
      <c r="N61" s="5">
        <f>N53-(SUM(B69:M69)/SUM(B67:M67)*100)</f>
        <v>-2.0498040550962919</v>
      </c>
    </row>
    <row r="62" spans="1:14" x14ac:dyDescent="0.25">
      <c r="A62" s="1"/>
    </row>
    <row r="63" spans="1:14" x14ac:dyDescent="0.25">
      <c r="A63" s="1"/>
    </row>
    <row r="64" spans="1:14" x14ac:dyDescent="0.25">
      <c r="B64" s="25">
        <v>2022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 x14ac:dyDescent="0.25">
      <c r="A65" s="1"/>
      <c r="B65" s="17" t="s">
        <v>12</v>
      </c>
      <c r="C65" s="17" t="s">
        <v>13</v>
      </c>
      <c r="D65" s="17" t="s">
        <v>0</v>
      </c>
      <c r="E65" s="17" t="s">
        <v>14</v>
      </c>
      <c r="F65" s="17" t="s">
        <v>1</v>
      </c>
      <c r="G65" s="17" t="s">
        <v>2</v>
      </c>
      <c r="H65" s="17" t="s">
        <v>3</v>
      </c>
      <c r="I65" s="17" t="s">
        <v>15</v>
      </c>
      <c r="J65" s="17" t="s">
        <v>16</v>
      </c>
      <c r="K65" s="17" t="s">
        <v>17</v>
      </c>
      <c r="L65" s="17" t="s">
        <v>18</v>
      </c>
      <c r="M65" s="17" t="s">
        <v>19</v>
      </c>
      <c r="N65" s="17" t="s">
        <v>4</v>
      </c>
    </row>
    <row r="66" spans="1:14" x14ac:dyDescent="0.25">
      <c r="A66" s="26" t="s">
        <v>5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25">
      <c r="A67" s="2" t="s">
        <v>6</v>
      </c>
      <c r="B67" s="3">
        <v>819674</v>
      </c>
      <c r="C67" s="3">
        <v>874057</v>
      </c>
      <c r="D67" s="3">
        <v>1239741</v>
      </c>
      <c r="E67" s="3">
        <v>1790275</v>
      </c>
      <c r="F67" s="3">
        <v>2113282</v>
      </c>
      <c r="G67" s="3">
        <v>2400515</v>
      </c>
      <c r="H67" s="3">
        <v>2773629</v>
      </c>
      <c r="I67" s="3">
        <v>2768009</v>
      </c>
      <c r="J67" s="3">
        <v>2650592</v>
      </c>
      <c r="K67" s="3">
        <v>2445853</v>
      </c>
      <c r="L67" s="3">
        <v>1884149</v>
      </c>
      <c r="M67" s="3">
        <v>1922357</v>
      </c>
      <c r="N67" s="3">
        <f>'DE_VIE Gruppe inkl. MLA und KSC'!O108</f>
        <v>23682133</v>
      </c>
    </row>
    <row r="68" spans="1:14" x14ac:dyDescent="0.25">
      <c r="A68" s="2" t="s">
        <v>7</v>
      </c>
      <c r="B68" s="3">
        <v>635378</v>
      </c>
      <c r="C68" s="3">
        <v>725183</v>
      </c>
      <c r="D68" s="3">
        <v>989366</v>
      </c>
      <c r="E68" s="3">
        <v>1370974</v>
      </c>
      <c r="F68" s="3">
        <v>1605253</v>
      </c>
      <c r="G68" s="3">
        <v>1775809</v>
      </c>
      <c r="H68" s="3">
        <v>2020645</v>
      </c>
      <c r="I68" s="3">
        <v>1994837</v>
      </c>
      <c r="J68" s="3">
        <v>1914885</v>
      </c>
      <c r="K68" s="3">
        <v>1781842</v>
      </c>
      <c r="L68" s="3">
        <v>1450618</v>
      </c>
      <c r="M68" s="3">
        <v>1545137</v>
      </c>
      <c r="N68" s="3">
        <f>'DE_VIE Gruppe inkl. MLA und KSC'!O109</f>
        <v>17809927</v>
      </c>
    </row>
    <row r="69" spans="1:14" x14ac:dyDescent="0.25">
      <c r="A69" s="2" t="s">
        <v>8</v>
      </c>
      <c r="B69" s="3">
        <v>180106</v>
      </c>
      <c r="C69" s="3">
        <v>145546</v>
      </c>
      <c r="D69" s="3">
        <v>245066</v>
      </c>
      <c r="E69" s="3">
        <v>408864</v>
      </c>
      <c r="F69" s="3">
        <v>501488</v>
      </c>
      <c r="G69" s="3">
        <v>617472</v>
      </c>
      <c r="H69" s="3">
        <v>745074</v>
      </c>
      <c r="I69" s="3">
        <v>767890</v>
      </c>
      <c r="J69" s="3">
        <v>727764</v>
      </c>
      <c r="K69" s="3">
        <v>657888</v>
      </c>
      <c r="L69" s="3">
        <v>427908</v>
      </c>
      <c r="M69" s="3">
        <v>369522</v>
      </c>
      <c r="N69" s="3">
        <f>'DE_VIE Gruppe inkl. MLA und KSC'!O110</f>
        <v>5794588</v>
      </c>
    </row>
    <row r="70" spans="1:14" x14ac:dyDescent="0.25">
      <c r="A70" s="2" t="s">
        <v>9</v>
      </c>
      <c r="B70" s="3">
        <v>9801</v>
      </c>
      <c r="C70" s="3">
        <v>8735</v>
      </c>
      <c r="D70" s="3">
        <v>11793</v>
      </c>
      <c r="E70" s="3">
        <v>15174</v>
      </c>
      <c r="F70" s="3">
        <v>17374</v>
      </c>
      <c r="G70" s="3">
        <v>18140</v>
      </c>
      <c r="H70" s="3">
        <v>19319</v>
      </c>
      <c r="I70" s="3">
        <v>19846</v>
      </c>
      <c r="J70" s="3">
        <v>19495</v>
      </c>
      <c r="K70" s="3">
        <v>18608</v>
      </c>
      <c r="L70" s="3">
        <v>15025</v>
      </c>
      <c r="M70" s="3">
        <v>15102</v>
      </c>
      <c r="N70" s="3">
        <f>'DE_VIE Gruppe inkl. MLA und KSC'!O111</f>
        <v>188412</v>
      </c>
    </row>
    <row r="71" spans="1:14" x14ac:dyDescent="0.25">
      <c r="A71" s="2" t="s">
        <v>10</v>
      </c>
      <c r="B71" s="6">
        <v>20769860.129999999</v>
      </c>
      <c r="C71" s="6">
        <v>18258965</v>
      </c>
      <c r="D71" s="6">
        <v>22000845.43</v>
      </c>
      <c r="E71" s="6">
        <v>21933577.16</v>
      </c>
      <c r="F71" s="6">
        <v>20955541.689999998</v>
      </c>
      <c r="G71" s="6">
        <v>20048489.670000002</v>
      </c>
      <c r="H71" s="6">
        <v>21380529.620000001</v>
      </c>
      <c r="I71" s="6">
        <v>19649731.850000001</v>
      </c>
      <c r="J71" s="6">
        <v>21305744.829999998</v>
      </c>
      <c r="K71" s="6">
        <v>22813449.829999998</v>
      </c>
      <c r="L71" s="6">
        <v>21452130.699999999</v>
      </c>
      <c r="M71" s="6">
        <v>20068231.859999999</v>
      </c>
      <c r="N71" s="6">
        <f>'DE_VIE Gruppe inkl. MLA und KSC'!O112</f>
        <v>250637096.35999995</v>
      </c>
    </row>
    <row r="72" spans="1:14" x14ac:dyDescent="0.25">
      <c r="A72" s="20" t="s">
        <v>28</v>
      </c>
      <c r="B72" s="3">
        <v>432540</v>
      </c>
      <c r="C72" s="3">
        <v>372198</v>
      </c>
      <c r="D72" s="3">
        <v>503999</v>
      </c>
      <c r="E72" s="3">
        <v>640276</v>
      </c>
      <c r="F72" s="3">
        <v>711434</v>
      </c>
      <c r="G72" s="3">
        <v>738644</v>
      </c>
      <c r="H72" s="3">
        <v>809140</v>
      </c>
      <c r="I72" s="3">
        <v>819422</v>
      </c>
      <c r="J72" s="3">
        <v>796614</v>
      </c>
      <c r="K72" s="3">
        <v>772550</v>
      </c>
      <c r="L72" s="3">
        <v>625170</v>
      </c>
      <c r="M72" s="3">
        <v>634328</v>
      </c>
      <c r="N72" s="3">
        <f>SUM(B72:M72)</f>
        <v>7856315</v>
      </c>
    </row>
    <row r="73" spans="1:14" x14ac:dyDescent="0.25">
      <c r="A73" s="2" t="s">
        <v>29</v>
      </c>
      <c r="B73" s="5">
        <f t="shared" ref="B73:M73" si="57">B69/B67*100</f>
        <v>21.972881901829265</v>
      </c>
      <c r="C73" s="5">
        <f t="shared" si="57"/>
        <v>16.651774426610622</v>
      </c>
      <c r="D73" s="5">
        <f t="shared" si="57"/>
        <v>19.767515956961979</v>
      </c>
      <c r="E73" s="5">
        <f t="shared" si="57"/>
        <v>22.838055605982323</v>
      </c>
      <c r="F73" s="5">
        <f t="shared" si="57"/>
        <v>23.730292502373086</v>
      </c>
      <c r="G73" s="5">
        <f t="shared" si="57"/>
        <v>25.722480384417512</v>
      </c>
      <c r="H73" s="5">
        <f t="shared" si="57"/>
        <v>26.862785181435584</v>
      </c>
      <c r="I73" s="5">
        <f t="shared" si="57"/>
        <v>27.741600551154278</v>
      </c>
      <c r="J73" s="5">
        <f t="shared" si="57"/>
        <v>27.456658738877955</v>
      </c>
      <c r="K73" s="5">
        <f t="shared" si="57"/>
        <v>26.898100580860746</v>
      </c>
      <c r="L73" s="5">
        <f t="shared" si="57"/>
        <v>22.71094271206789</v>
      </c>
      <c r="M73" s="5">
        <f t="shared" si="57"/>
        <v>19.222340075230562</v>
      </c>
      <c r="N73" s="5">
        <f>N69/N67*100</f>
        <v>24.46818451699431</v>
      </c>
    </row>
    <row r="74" spans="1:14" x14ac:dyDescent="0.25">
      <c r="A74" s="26" t="s">
        <v>27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x14ac:dyDescent="0.25">
      <c r="A75" s="2" t="s">
        <v>6</v>
      </c>
      <c r="B75" s="5">
        <f t="shared" ref="B75:D75" si="58">(B67/B87-1)*100</f>
        <v>313.36090168688065</v>
      </c>
      <c r="C75" s="5">
        <f t="shared" si="58"/>
        <v>450.46225737785448</v>
      </c>
      <c r="D75" s="5">
        <f t="shared" si="58"/>
        <v>474.92035225865692</v>
      </c>
      <c r="E75" s="5">
        <f t="shared" ref="E75:F75" si="59">(E67/E87-1)*100</f>
        <v>565.2156788430741</v>
      </c>
      <c r="F75" s="5">
        <f t="shared" si="59"/>
        <v>428.95789426258642</v>
      </c>
      <c r="G75" s="5">
        <f t="shared" ref="G75:H75" si="60">(G67/G87-1)*100</f>
        <v>230.99412059941207</v>
      </c>
      <c r="H75" s="5">
        <f t="shared" si="60"/>
        <v>88.089315721731623</v>
      </c>
      <c r="I75" s="5">
        <f t="shared" ref="I75:J75" si="61">(I67/I87-1)*100</f>
        <v>55.668263460930653</v>
      </c>
      <c r="J75" s="5">
        <f t="shared" si="61"/>
        <v>68.257903974760609</v>
      </c>
      <c r="K75" s="5">
        <f t="shared" ref="K75:L75" si="62">(K67/K87-1)*100</f>
        <v>55.474381100400151</v>
      </c>
      <c r="L75" s="5">
        <f t="shared" si="62"/>
        <v>68.820874071737819</v>
      </c>
      <c r="M75" s="5">
        <f t="shared" ref="M75" si="63">(M67/M87-1)*100</f>
        <v>108.58863153508781</v>
      </c>
      <c r="N75" s="5">
        <f>'DE_VIE Gruppe inkl. MLA und KSC'!P108</f>
        <v>127.59195285042378</v>
      </c>
    </row>
    <row r="76" spans="1:14" x14ac:dyDescent="0.25">
      <c r="A76" s="2" t="s">
        <v>7</v>
      </c>
      <c r="B76" s="5">
        <f t="shared" ref="B76:D76" si="64">(B68/B88-1)*100</f>
        <v>328.4121097700762</v>
      </c>
      <c r="C76" s="5">
        <f t="shared" si="64"/>
        <v>493.85251607091681</v>
      </c>
      <c r="D76" s="5">
        <f t="shared" si="64"/>
        <v>534.87233455469493</v>
      </c>
      <c r="E76" s="5">
        <f t="shared" ref="E76:F76" si="65">(E68/E88-1)*100</f>
        <v>671.71017821157989</v>
      </c>
      <c r="F76" s="5">
        <f t="shared" si="65"/>
        <v>533.03612272261228</v>
      </c>
      <c r="G76" s="5">
        <f t="shared" ref="G76:H76" si="66">(G68/G88-1)*100</f>
        <v>233.15366864904416</v>
      </c>
      <c r="H76" s="5">
        <f t="shared" si="66"/>
        <v>83.425031703338462</v>
      </c>
      <c r="I76" s="5">
        <f t="shared" ref="I76:J76" si="67">(I68/I88-1)*100</f>
        <v>51.952617378706002</v>
      </c>
      <c r="J76" s="5">
        <f t="shared" si="67"/>
        <v>56.375991291416618</v>
      </c>
      <c r="K76" s="5">
        <f t="shared" ref="K76:L76" si="68">(K68/K88-1)*100</f>
        <v>44.865203252032515</v>
      </c>
      <c r="L76" s="5">
        <f t="shared" si="68"/>
        <v>65.084954080413326</v>
      </c>
      <c r="M76" s="5">
        <f t="shared" ref="M76" si="69">(M68/M88-1)*100</f>
        <v>117.14110250118748</v>
      </c>
      <c r="N76" s="5">
        <f>'DE_VIE Gruppe inkl. MLA und KSC'!P109</f>
        <v>126.88446730595437</v>
      </c>
    </row>
    <row r="77" spans="1:14" x14ac:dyDescent="0.25">
      <c r="A77" s="2" t="s">
        <v>8</v>
      </c>
      <c r="B77" s="5">
        <f t="shared" ref="B77:D77" si="70">(B69/B89-1)*100</f>
        <v>280.24321243085757</v>
      </c>
      <c r="C77" s="5">
        <f t="shared" si="70"/>
        <v>314.85007410785545</v>
      </c>
      <c r="D77" s="5">
        <f t="shared" si="70"/>
        <v>329.24753030196871</v>
      </c>
      <c r="E77" s="5">
        <f t="shared" ref="E77:F77" si="71">(E69/E89-1)*100</f>
        <v>356.32142857142856</v>
      </c>
      <c r="F77" s="5">
        <f t="shared" si="71"/>
        <v>248.89519674959649</v>
      </c>
      <c r="G77" s="5">
        <f t="shared" ref="G77:H77" si="72">(G69/G89-1)*100</f>
        <v>227.65478742597583</v>
      </c>
      <c r="H77" s="5">
        <f t="shared" si="72"/>
        <v>102.89249671864194</v>
      </c>
      <c r="I77" s="5">
        <f t="shared" ref="I77:J77" si="73">(I69/I89-1)*100</f>
        <v>66.766567200482996</v>
      </c>
      <c r="J77" s="5">
        <f t="shared" si="73"/>
        <v>109.96624448227115</v>
      </c>
      <c r="K77" s="5">
        <f t="shared" ref="K77:L77" si="74">(K69/K89-1)*100</f>
        <v>93.480536896961425</v>
      </c>
      <c r="L77" s="5">
        <f t="shared" si="74"/>
        <v>82.757324677543352</v>
      </c>
      <c r="M77" s="5">
        <f t="shared" ref="M77" si="75">(M69/M89-1)*100</f>
        <v>79.560915876224541</v>
      </c>
      <c r="N77" s="5">
        <f>'DE_VIE Gruppe inkl. MLA und KSC'!P110</f>
        <v>130.34762504452249</v>
      </c>
    </row>
    <row r="78" spans="1:14" x14ac:dyDescent="0.25">
      <c r="A78" s="2" t="s">
        <v>9</v>
      </c>
      <c r="B78" s="5">
        <f t="shared" ref="B78:D78" si="76">(B70/B90-1)*100</f>
        <v>162.55022769890169</v>
      </c>
      <c r="C78" s="5">
        <f t="shared" si="76"/>
        <v>211.29722024233786</v>
      </c>
      <c r="D78" s="5">
        <f t="shared" si="76"/>
        <v>204.0216550657386</v>
      </c>
      <c r="E78" s="5">
        <f t="shared" ref="E78:F78" si="77">(E70/E90-1)*100</f>
        <v>202.93471750848471</v>
      </c>
      <c r="F78" s="5">
        <f t="shared" si="77"/>
        <v>199.24216327936617</v>
      </c>
      <c r="G78" s="5">
        <f t="shared" ref="G78:H78" si="78">(G70/G90-1)*100</f>
        <v>120.62758452931162</v>
      </c>
      <c r="H78" s="5">
        <f t="shared" si="78"/>
        <v>42.281632051848582</v>
      </c>
      <c r="I78" s="5">
        <f t="shared" ref="I78:J78" si="79">(I70/I90-1)*100</f>
        <v>29.967256057629331</v>
      </c>
      <c r="J78" s="5">
        <f t="shared" si="79"/>
        <v>32.854027531688715</v>
      </c>
      <c r="K78" s="5">
        <f t="shared" ref="K78:L78" si="80">(K70/K90-1)*100</f>
        <v>28.039633936558172</v>
      </c>
      <c r="L78" s="5">
        <f t="shared" si="80"/>
        <v>21.09123146357188</v>
      </c>
      <c r="M78" s="5">
        <f t="shared" ref="M78" si="81">(M70/M90-1)*100</f>
        <v>29.642029358743251</v>
      </c>
      <c r="N78" s="5">
        <f>'DE_VIE Gruppe inkl. MLA und KSC'!P111</f>
        <v>68.877894000914239</v>
      </c>
    </row>
    <row r="79" spans="1:14" x14ac:dyDescent="0.25">
      <c r="A79" s="2" t="s">
        <v>10</v>
      </c>
      <c r="B79" s="5">
        <f t="shared" ref="B79:D79" si="82">(B71/B91-1)*100</f>
        <v>5.2447397598961665</v>
      </c>
      <c r="C79" s="5">
        <f t="shared" si="82"/>
        <v>-1.5327623275997682</v>
      </c>
      <c r="D79" s="5">
        <f t="shared" si="82"/>
        <v>2.1063945338792411</v>
      </c>
      <c r="E79" s="5">
        <f t="shared" ref="E79:F79" si="83">(E71/E91-1)*100</f>
        <v>0.59816374577694731</v>
      </c>
      <c r="F79" s="5">
        <f t="shared" si="83"/>
        <v>-3.9384248797604826</v>
      </c>
      <c r="G79" s="5">
        <f t="shared" ref="G79:H79" si="84">(G71/G91-1)*100</f>
        <v>-6.1132082970483559</v>
      </c>
      <c r="H79" s="5">
        <f t="shared" si="84"/>
        <v>-1.4314034720874003</v>
      </c>
      <c r="I79" s="5">
        <f t="shared" ref="I79:J79" si="85">(I71/I91-1)*100</f>
        <v>-2.9603945065709292</v>
      </c>
      <c r="J79" s="5">
        <f t="shared" si="85"/>
        <v>-0.62784949736947038</v>
      </c>
      <c r="K79" s="5">
        <f t="shared" ref="K79:L79" si="86">(K71/K91-1)*100</f>
        <v>-7.5573708308308447</v>
      </c>
      <c r="L79" s="5">
        <f t="shared" si="86"/>
        <v>-12.427536416989382</v>
      </c>
      <c r="M79" s="5">
        <f t="shared" ref="M79" si="87">(M71/M91-1)*100</f>
        <v>-16.197645106119264</v>
      </c>
      <c r="N79" s="5">
        <f>'DE_VIE Gruppe inkl. MLA und KSC'!P112</f>
        <v>-4.0804676527732342</v>
      </c>
    </row>
    <row r="80" spans="1:14" x14ac:dyDescent="0.25">
      <c r="A80" s="20" t="s">
        <v>28</v>
      </c>
      <c r="B80" s="5">
        <f t="shared" ref="B80:D80" si="88">(B72/B92-1)*100</f>
        <v>153.1353695434621</v>
      </c>
      <c r="C80" s="5">
        <f t="shared" si="88"/>
        <v>162.73665485451286</v>
      </c>
      <c r="D80" s="5">
        <f t="shared" si="88"/>
        <v>174.65586206144894</v>
      </c>
      <c r="E80" s="5">
        <f t="shared" ref="E80:I80" si="89">(E72/E92-1)*100</f>
        <v>168.19303250019897</v>
      </c>
      <c r="F80" s="5">
        <f t="shared" si="89"/>
        <v>169.28163453786377</v>
      </c>
      <c r="G80" s="5">
        <f t="shared" si="89"/>
        <v>112.88227037838681</v>
      </c>
      <c r="H80" s="5">
        <f t="shared" si="89"/>
        <v>46.126951333155141</v>
      </c>
      <c r="I80" s="5">
        <f t="shared" si="89"/>
        <v>32.28218580999274</v>
      </c>
      <c r="J80" s="5">
        <f t="shared" ref="J80:K80" si="90">(J72/J92-1)*100</f>
        <v>34.888091924128048</v>
      </c>
      <c r="K80" s="5">
        <f t="shared" si="90"/>
        <v>29.184426633847306</v>
      </c>
      <c r="L80" s="5">
        <f t="shared" ref="L80:M80" si="91">(L72/L92-1)*100</f>
        <v>19.316587748278025</v>
      </c>
      <c r="M80" s="5">
        <f t="shared" si="91"/>
        <v>26.448824673874903</v>
      </c>
      <c r="N80" s="5">
        <f>(SUM(B72:M72)/SUM(B92:M92)-1)*100</f>
        <v>65.978953461840732</v>
      </c>
    </row>
    <row r="81" spans="1:14" x14ac:dyDescent="0.25">
      <c r="A81" s="2" t="s">
        <v>30</v>
      </c>
      <c r="B81" s="5">
        <f t="shared" ref="B81:D81" si="92">B73-B93</f>
        <v>-1.9137516491932018</v>
      </c>
      <c r="C81" s="5">
        <f t="shared" si="92"/>
        <v>-5.4433725007003488</v>
      </c>
      <c r="D81" s="5">
        <f t="shared" si="92"/>
        <v>-6.7084598727889464</v>
      </c>
      <c r="E81" s="5">
        <f t="shared" ref="E81:I81" si="93">E73-E93</f>
        <v>-10.454776402697593</v>
      </c>
      <c r="F81" s="5">
        <f t="shared" si="93"/>
        <v>-12.247060207642487</v>
      </c>
      <c r="G81" s="5">
        <f t="shared" si="93"/>
        <v>-0.26215375250743733</v>
      </c>
      <c r="H81" s="5">
        <f t="shared" si="93"/>
        <v>1.9599279300769403</v>
      </c>
      <c r="I81" s="5">
        <f t="shared" si="93"/>
        <v>1.8462016356546478</v>
      </c>
      <c r="J81" s="5">
        <f t="shared" ref="J81:K81" si="94">J73-J93</f>
        <v>5.4540751286158802</v>
      </c>
      <c r="K81" s="5">
        <f t="shared" si="94"/>
        <v>5.2837014911334137</v>
      </c>
      <c r="L81" s="5">
        <f t="shared" ref="L81:M81" si="95">L73-L93</f>
        <v>1.7318590752872041</v>
      </c>
      <c r="M81" s="5">
        <f t="shared" si="95"/>
        <v>-3.1074725770857299</v>
      </c>
      <c r="N81" s="5">
        <f>N73-(SUM(B89:M89)/SUM(B87:M87)*100)</f>
        <v>0.29271539352977882</v>
      </c>
    </row>
    <row r="82" spans="1:14" x14ac:dyDescent="0.25">
      <c r="A82" s="11" t="s">
        <v>61</v>
      </c>
    </row>
    <row r="83" spans="1:14" x14ac:dyDescent="0.25">
      <c r="A83" s="1"/>
    </row>
    <row r="84" spans="1:14" x14ac:dyDescent="0.25">
      <c r="B84" s="25">
        <v>2021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x14ac:dyDescent="0.25">
      <c r="A85" s="1"/>
      <c r="B85" s="17" t="s">
        <v>12</v>
      </c>
      <c r="C85" s="17" t="s">
        <v>13</v>
      </c>
      <c r="D85" s="17" t="s">
        <v>0</v>
      </c>
      <c r="E85" s="17" t="s">
        <v>14</v>
      </c>
      <c r="F85" s="17" t="s">
        <v>1</v>
      </c>
      <c r="G85" s="17" t="s">
        <v>2</v>
      </c>
      <c r="H85" s="17" t="s">
        <v>3</v>
      </c>
      <c r="I85" s="17" t="s">
        <v>15</v>
      </c>
      <c r="J85" s="17" t="s">
        <v>16</v>
      </c>
      <c r="K85" s="17" t="s">
        <v>17</v>
      </c>
      <c r="L85" s="17" t="s">
        <v>18</v>
      </c>
      <c r="M85" s="17" t="s">
        <v>19</v>
      </c>
      <c r="N85" s="17" t="s">
        <v>4</v>
      </c>
    </row>
    <row r="86" spans="1:14" x14ac:dyDescent="0.25">
      <c r="A86" s="26" t="s">
        <v>5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x14ac:dyDescent="0.25">
      <c r="A87" s="2" t="s">
        <v>6</v>
      </c>
      <c r="B87" s="3">
        <v>198295</v>
      </c>
      <c r="C87" s="3">
        <v>158786</v>
      </c>
      <c r="D87" s="3">
        <v>215637</v>
      </c>
      <c r="E87" s="3">
        <v>269127</v>
      </c>
      <c r="F87" s="3">
        <v>399518</v>
      </c>
      <c r="G87" s="3">
        <v>725244</v>
      </c>
      <c r="H87" s="3">
        <v>1474634</v>
      </c>
      <c r="I87" s="3">
        <v>1778146</v>
      </c>
      <c r="J87" s="3">
        <v>1575315</v>
      </c>
      <c r="K87" s="3">
        <v>1573155</v>
      </c>
      <c r="L87" s="3">
        <v>1116064</v>
      </c>
      <c r="M87" s="3">
        <v>921602</v>
      </c>
      <c r="N87" s="3">
        <f>'DE_VIE Gruppe inkl. MLA und KSC'!O141</f>
        <v>10405523</v>
      </c>
    </row>
    <row r="88" spans="1:14" x14ac:dyDescent="0.25">
      <c r="A88" s="2" t="s">
        <v>7</v>
      </c>
      <c r="B88" s="3">
        <v>148310</v>
      </c>
      <c r="C88" s="3">
        <v>122115</v>
      </c>
      <c r="D88" s="3">
        <v>155837</v>
      </c>
      <c r="E88" s="3">
        <v>177654</v>
      </c>
      <c r="F88" s="3">
        <v>253580</v>
      </c>
      <c r="G88" s="3">
        <v>533030</v>
      </c>
      <c r="H88" s="3">
        <v>1101619</v>
      </c>
      <c r="I88" s="3">
        <v>1312802</v>
      </c>
      <c r="J88" s="3">
        <v>1224539</v>
      </c>
      <c r="K88" s="3">
        <v>1230000</v>
      </c>
      <c r="L88" s="3">
        <v>878710</v>
      </c>
      <c r="M88" s="3">
        <v>711582</v>
      </c>
      <c r="N88" s="3">
        <f>'DE_VIE Gruppe inkl. MLA und KSC'!O142</f>
        <v>7849778</v>
      </c>
    </row>
    <row r="89" spans="1:14" x14ac:dyDescent="0.25">
      <c r="A89" s="2" t="s">
        <v>8</v>
      </c>
      <c r="B89" s="3">
        <v>47366</v>
      </c>
      <c r="C89" s="3">
        <v>35084</v>
      </c>
      <c r="D89" s="3">
        <v>57092</v>
      </c>
      <c r="E89" s="3">
        <v>89600</v>
      </c>
      <c r="F89" s="3">
        <v>143736</v>
      </c>
      <c r="G89" s="3">
        <v>188452</v>
      </c>
      <c r="H89" s="3">
        <v>367226</v>
      </c>
      <c r="I89" s="3">
        <v>460458</v>
      </c>
      <c r="J89" s="3">
        <v>346610</v>
      </c>
      <c r="K89" s="3">
        <v>340028</v>
      </c>
      <c r="L89" s="3">
        <v>234140</v>
      </c>
      <c r="M89" s="3">
        <v>205792</v>
      </c>
      <c r="N89" s="3">
        <f>'DE_VIE Gruppe inkl. MLA und KSC'!O143</f>
        <v>2515584</v>
      </c>
    </row>
    <row r="90" spans="1:14" x14ac:dyDescent="0.25">
      <c r="A90" s="2" t="s">
        <v>9</v>
      </c>
      <c r="B90" s="3">
        <v>3733</v>
      </c>
      <c r="C90" s="3">
        <v>2806</v>
      </c>
      <c r="D90" s="3">
        <v>3879</v>
      </c>
      <c r="E90" s="3">
        <v>5009</v>
      </c>
      <c r="F90" s="3">
        <v>5806</v>
      </c>
      <c r="G90" s="3">
        <v>8222</v>
      </c>
      <c r="H90" s="3">
        <v>13578</v>
      </c>
      <c r="I90" s="3">
        <v>15270</v>
      </c>
      <c r="J90" s="3">
        <v>14674</v>
      </c>
      <c r="K90" s="3">
        <v>14533</v>
      </c>
      <c r="L90" s="3">
        <v>12408</v>
      </c>
      <c r="M90" s="3">
        <v>11649</v>
      </c>
      <c r="N90" s="3">
        <f>'DE_VIE Gruppe inkl. MLA und KSC'!O144</f>
        <v>111567</v>
      </c>
    </row>
    <row r="91" spans="1:14" x14ac:dyDescent="0.25">
      <c r="A91" s="2" t="s">
        <v>10</v>
      </c>
      <c r="B91" s="6">
        <v>19734820.170000002</v>
      </c>
      <c r="C91" s="6">
        <v>18543188</v>
      </c>
      <c r="D91" s="6">
        <v>21546981</v>
      </c>
      <c r="E91" s="6">
        <v>21803158.57</v>
      </c>
      <c r="F91" s="6">
        <v>21814697.149999999</v>
      </c>
      <c r="G91" s="6">
        <v>21353897.93</v>
      </c>
      <c r="H91" s="6">
        <v>21691015.57</v>
      </c>
      <c r="I91" s="6">
        <v>20249187.689999998</v>
      </c>
      <c r="J91" s="6">
        <v>21440358.009999998</v>
      </c>
      <c r="K91" s="6">
        <v>24678495.23</v>
      </c>
      <c r="L91" s="6">
        <v>24496433.949999999</v>
      </c>
      <c r="M91" s="6">
        <v>23947097.77</v>
      </c>
      <c r="N91" s="6">
        <f>'DE_VIE Gruppe inkl. MLA und KSC'!O145</f>
        <v>261299331.03999999</v>
      </c>
    </row>
    <row r="92" spans="1:14" x14ac:dyDescent="0.25">
      <c r="A92" s="20" t="s">
        <v>28</v>
      </c>
      <c r="B92" s="3">
        <v>170873</v>
      </c>
      <c r="C92" s="3">
        <v>141662</v>
      </c>
      <c r="D92" s="3">
        <v>183502</v>
      </c>
      <c r="E92" s="3">
        <v>238737</v>
      </c>
      <c r="F92" s="3">
        <v>264197</v>
      </c>
      <c r="G92" s="3">
        <v>346973</v>
      </c>
      <c r="H92" s="3">
        <v>553724</v>
      </c>
      <c r="I92" s="3">
        <v>619450</v>
      </c>
      <c r="J92" s="3">
        <v>590574</v>
      </c>
      <c r="K92" s="3">
        <v>598021</v>
      </c>
      <c r="L92" s="3">
        <v>523959</v>
      </c>
      <c r="M92" s="3">
        <v>501648</v>
      </c>
      <c r="N92" s="3">
        <f>SUM(B92:M92)</f>
        <v>4733320</v>
      </c>
    </row>
    <row r="93" spans="1:14" x14ac:dyDescent="0.25">
      <c r="A93" s="2" t="s">
        <v>29</v>
      </c>
      <c r="B93" s="5">
        <f t="shared" ref="B93:M93" si="96">B89/B87*100</f>
        <v>23.886633551022467</v>
      </c>
      <c r="C93" s="5">
        <f t="shared" si="96"/>
        <v>22.095146927310971</v>
      </c>
      <c r="D93" s="5">
        <f t="shared" si="96"/>
        <v>26.475975829750926</v>
      </c>
      <c r="E93" s="5">
        <f t="shared" si="96"/>
        <v>33.292832008679916</v>
      </c>
      <c r="F93" s="5">
        <f t="shared" si="96"/>
        <v>35.977352710015573</v>
      </c>
      <c r="G93" s="5">
        <f t="shared" si="96"/>
        <v>25.984634136924949</v>
      </c>
      <c r="H93" s="5">
        <f t="shared" si="96"/>
        <v>24.902857251358643</v>
      </c>
      <c r="I93" s="5">
        <f t="shared" si="96"/>
        <v>25.89539891549963</v>
      </c>
      <c r="J93" s="5">
        <f t="shared" si="96"/>
        <v>22.002583610262075</v>
      </c>
      <c r="K93" s="5">
        <f t="shared" si="96"/>
        <v>21.614399089727332</v>
      </c>
      <c r="L93" s="5">
        <f t="shared" si="96"/>
        <v>20.979083636780686</v>
      </c>
      <c r="M93" s="5">
        <f t="shared" si="96"/>
        <v>22.329812652316292</v>
      </c>
      <c r="N93" s="5">
        <f>N89/N87*100</f>
        <v>24.175469123464531</v>
      </c>
    </row>
    <row r="94" spans="1:14" x14ac:dyDescent="0.25">
      <c r="A94" s="26" t="s">
        <v>27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x14ac:dyDescent="0.25">
      <c r="A95" s="2" t="s">
        <v>6</v>
      </c>
      <c r="B95" s="5">
        <f t="shared" ref="B95:I100" si="97">(B87/B107-1)*100</f>
        <v>-90.52884571754997</v>
      </c>
      <c r="C95" s="5">
        <f t="shared" si="97"/>
        <v>-92.129414149765481</v>
      </c>
      <c r="D95" s="5">
        <f t="shared" si="97"/>
        <v>-73.327239397665167</v>
      </c>
      <c r="E95" s="5">
        <f t="shared" si="97"/>
        <v>2030.5177327422421</v>
      </c>
      <c r="F95" s="5">
        <f t="shared" si="97"/>
        <v>1877.6160776160775</v>
      </c>
      <c r="G95" s="5">
        <f t="shared" si="97"/>
        <v>425.06733080420497</v>
      </c>
      <c r="H95" s="5">
        <f t="shared" si="97"/>
        <v>155.84850009542484</v>
      </c>
      <c r="I95" s="5">
        <f t="shared" si="97"/>
        <v>122.90464275506569</v>
      </c>
      <c r="J95" s="5">
        <f t="shared" ref="J95:L95" si="98">(J87/J107-1)*100</f>
        <v>180.18201964616972</v>
      </c>
      <c r="K95" s="5">
        <f t="shared" si="98"/>
        <v>316.06079760491082</v>
      </c>
      <c r="L95" s="5">
        <f t="shared" si="98"/>
        <v>516.21842475775054</v>
      </c>
      <c r="M95" s="5">
        <f t="shared" ref="M95" si="99">(M87/M107-1)*100</f>
        <v>306.28380731538505</v>
      </c>
      <c r="N95" s="5">
        <f>'DE_VIE Gruppe inkl. MLA und KSC'!P141</f>
        <v>33.183227615526967</v>
      </c>
    </row>
    <row r="96" spans="1:14" x14ac:dyDescent="0.25">
      <c r="A96" s="2" t="s">
        <v>7</v>
      </c>
      <c r="B96" s="5">
        <f t="shared" si="97"/>
        <v>-91.085221459905441</v>
      </c>
      <c r="C96" s="5">
        <f t="shared" ref="C96:I96" si="100">(C88/C108-1)*100</f>
        <v>-92.516669965627486</v>
      </c>
      <c r="D96" s="5">
        <f t="shared" si="100"/>
        <v>-76.264549361975639</v>
      </c>
      <c r="E96" s="5">
        <f t="shared" si="100"/>
        <v>1348.6993394764741</v>
      </c>
      <c r="F96" s="5">
        <f t="shared" si="100"/>
        <v>1198.3462188316012</v>
      </c>
      <c r="G96" s="5">
        <f t="shared" si="100"/>
        <v>341.24269465737325</v>
      </c>
      <c r="H96" s="5">
        <f t="shared" si="100"/>
        <v>126.48323814458</v>
      </c>
      <c r="I96" s="5">
        <f t="shared" si="100"/>
        <v>97.899208434521356</v>
      </c>
      <c r="J96" s="5">
        <f t="shared" ref="J96:L96" si="101">(J88/J108-1)*100</f>
        <v>170.14948751549807</v>
      </c>
      <c r="K96" s="5">
        <f t="shared" si="101"/>
        <v>339.48976310429845</v>
      </c>
      <c r="L96" s="5">
        <f t="shared" si="101"/>
        <v>533.6698637051993</v>
      </c>
      <c r="M96" s="5">
        <f t="shared" ref="M96" si="102">(M88/M108-1)*100</f>
        <v>312.11949219292967</v>
      </c>
      <c r="N96" s="5">
        <f>'DE_VIE Gruppe inkl. MLA und KSC'!P142</f>
        <v>24.621805781345252</v>
      </c>
    </row>
    <row r="97" spans="1:14" x14ac:dyDescent="0.25">
      <c r="A97" s="2" t="s">
        <v>8</v>
      </c>
      <c r="B97" s="5">
        <f t="shared" si="97"/>
        <v>-88.898888623270949</v>
      </c>
      <c r="C97" s="5">
        <f t="shared" ref="C97:I97" si="103">(C89/C109-1)*100</f>
        <v>-90.87812716125778</v>
      </c>
      <c r="D97" s="5">
        <f t="shared" si="103"/>
        <v>-62.063603864605895</v>
      </c>
      <c r="E97" s="5">
        <f t="shared" si="103"/>
        <v>27554.320987654319</v>
      </c>
      <c r="F97" s="5">
        <f t="shared" si="103"/>
        <v>30352.542372881355</v>
      </c>
      <c r="G97" s="5">
        <f t="shared" si="103"/>
        <v>989.56984273820547</v>
      </c>
      <c r="H97" s="5">
        <f t="shared" si="103"/>
        <v>310.7122086520825</v>
      </c>
      <c r="I97" s="5">
        <f t="shared" si="103"/>
        <v>245.9541090023892</v>
      </c>
      <c r="J97" s="5">
        <f t="shared" ref="J97:L97" si="104">(J89/J109-1)*100</f>
        <v>223.04695509534551</v>
      </c>
      <c r="K97" s="5">
        <f t="shared" si="104"/>
        <v>253.50355553707323</v>
      </c>
      <c r="L97" s="5">
        <f t="shared" si="104"/>
        <v>476.52910469811883</v>
      </c>
      <c r="M97" s="5">
        <f t="shared" ref="M97" si="105">(M89/M109-1)*100</f>
        <v>299.87564122493393</v>
      </c>
      <c r="N97" s="5">
        <f>'DE_VIE Gruppe inkl. MLA und KSC'!P143</f>
        <v>67.935559759831122</v>
      </c>
    </row>
    <row r="98" spans="1:14" x14ac:dyDescent="0.25">
      <c r="A98" s="2" t="s">
        <v>9</v>
      </c>
      <c r="B98" s="5">
        <f t="shared" si="97"/>
        <v>-80.863279848259609</v>
      </c>
      <c r="C98" s="5">
        <f t="shared" ref="C98:I98" si="106">(C90/C110-1)*100</f>
        <v>-84.935845815214478</v>
      </c>
      <c r="D98" s="5">
        <f t="shared" si="106"/>
        <v>-62.983109075293441</v>
      </c>
      <c r="E98" s="5">
        <f t="shared" si="106"/>
        <v>421.77083333333331</v>
      </c>
      <c r="F98" s="5">
        <f t="shared" si="106"/>
        <v>444.1424554826616</v>
      </c>
      <c r="G98" s="5">
        <f t="shared" si="106"/>
        <v>235.18141051773341</v>
      </c>
      <c r="H98" s="5">
        <f t="shared" si="106"/>
        <v>77.536610878661079</v>
      </c>
      <c r="I98" s="5">
        <f t="shared" si="106"/>
        <v>45.511720983419089</v>
      </c>
      <c r="J98" s="5">
        <f t="shared" ref="J98:L98" si="107">(J90/J110-1)*100</f>
        <v>57.193358328869849</v>
      </c>
      <c r="K98" s="5">
        <f t="shared" si="107"/>
        <v>108.03034640709993</v>
      </c>
      <c r="L98" s="5">
        <f t="shared" si="107"/>
        <v>192.15917117965625</v>
      </c>
      <c r="M98" s="5">
        <f t="shared" ref="M98" si="108">(M90/M110-1)*100</f>
        <v>185.72479764532744</v>
      </c>
      <c r="N98" s="5">
        <f>'DE_VIE Gruppe inkl. MLA und KSC'!P144</f>
        <v>16.36107634543178</v>
      </c>
    </row>
    <row r="99" spans="1:14" x14ac:dyDescent="0.25">
      <c r="A99" s="2" t="s">
        <v>10</v>
      </c>
      <c r="B99" s="5">
        <f t="shared" si="97"/>
        <v>-3.0539144102296301</v>
      </c>
      <c r="C99" s="5">
        <f t="shared" ref="C99:I99" si="109">(C91/C111-1)*100</f>
        <v>-10.952954122483948</v>
      </c>
      <c r="D99" s="5">
        <f t="shared" si="109"/>
        <v>-2.694963955287244</v>
      </c>
      <c r="E99" s="5">
        <f t="shared" si="109"/>
        <v>49.96706485009237</v>
      </c>
      <c r="F99" s="5">
        <f t="shared" si="109"/>
        <v>40.33256449018976</v>
      </c>
      <c r="G99" s="5">
        <f t="shared" si="109"/>
        <v>48.057715536323499</v>
      </c>
      <c r="H99" s="5">
        <f t="shared" si="109"/>
        <v>36.881969390858529</v>
      </c>
      <c r="I99" s="5">
        <f t="shared" si="109"/>
        <v>26.172149307406411</v>
      </c>
      <c r="J99" s="5">
        <f t="shared" ref="J99:L99" si="110">(J91/J111-1)*100</f>
        <v>18.112314727483781</v>
      </c>
      <c r="K99" s="5">
        <f t="shared" si="110"/>
        <v>26.316779059454866</v>
      </c>
      <c r="L99" s="5">
        <f t="shared" si="110"/>
        <v>17.742821040330913</v>
      </c>
      <c r="M99" s="5">
        <f t="shared" ref="M99" si="111">(M91/M111-1)*100</f>
        <v>21.759771410693276</v>
      </c>
      <c r="N99" s="5">
        <f>'DE_VIE Gruppe inkl. MLA und KSC'!P145</f>
        <v>19.923695462485512</v>
      </c>
    </row>
    <row r="100" spans="1:14" x14ac:dyDescent="0.25">
      <c r="A100" s="20" t="s">
        <v>28</v>
      </c>
      <c r="B100" s="5">
        <f t="shared" si="97"/>
        <v>-78.629468478800561</v>
      </c>
      <c r="C100" s="5">
        <f t="shared" ref="C100:I100" si="112">(C92/C112-1)*100</f>
        <v>-81.219856877338202</v>
      </c>
      <c r="D100" s="5">
        <f t="shared" si="112"/>
        <v>-59.979324693905141</v>
      </c>
      <c r="E100" s="5">
        <f t="shared" si="112"/>
        <v>171.77073254026979</v>
      </c>
      <c r="F100" s="5">
        <f t="shared" si="112"/>
        <v>177.31977159172021</v>
      </c>
      <c r="G100" s="5">
        <f t="shared" si="112"/>
        <v>182.58582074357616</v>
      </c>
      <c r="H100" s="5">
        <f t="shared" si="112"/>
        <v>83.563233251451166</v>
      </c>
      <c r="I100" s="5">
        <f t="shared" si="112"/>
        <v>57.569945590101938</v>
      </c>
      <c r="J100" s="5">
        <f t="shared" ref="J100:L100" si="113">(J92/J112-1)*100</f>
        <v>72.589096541344603</v>
      </c>
      <c r="K100" s="5">
        <f t="shared" si="113"/>
        <v>125.96845621353646</v>
      </c>
      <c r="L100" s="5">
        <f t="shared" si="113"/>
        <v>181.97277996329763</v>
      </c>
      <c r="M100" s="5">
        <f t="shared" ref="M100" si="114">(M92/M112-1)*100</f>
        <v>175.71863560915014</v>
      </c>
      <c r="N100" s="5">
        <f>(SUM(B92:M92)/SUM(B112:M112)-1)*100</f>
        <v>18.698561895999212</v>
      </c>
    </row>
    <row r="101" spans="1:14" x14ac:dyDescent="0.25">
      <c r="A101" s="2" t="s">
        <v>30</v>
      </c>
      <c r="B101" s="5">
        <f t="shared" ref="B101:I101" si="115">B93-B113</f>
        <v>3.5072333294979003</v>
      </c>
      <c r="C101" s="5">
        <f t="shared" si="115"/>
        <v>3.0308874447236995</v>
      </c>
      <c r="D101" s="5">
        <f t="shared" si="115"/>
        <v>7.8609402185720576</v>
      </c>
      <c r="E101" s="5">
        <f t="shared" si="115"/>
        <v>30.72791750583001</v>
      </c>
      <c r="F101" s="5">
        <f t="shared" si="115"/>
        <v>33.640950373613236</v>
      </c>
      <c r="G101" s="5">
        <f t="shared" si="115"/>
        <v>13.462552529094303</v>
      </c>
      <c r="H101" s="5">
        <f t="shared" si="115"/>
        <v>9.389905501614555</v>
      </c>
      <c r="I101" s="5">
        <f t="shared" si="115"/>
        <v>9.210513567832038</v>
      </c>
      <c r="J101" s="5">
        <f t="shared" ref="J101:L101" si="116">J93-J113</f>
        <v>2.9195115796420801</v>
      </c>
      <c r="K101" s="5">
        <f t="shared" si="116"/>
        <v>-3.8249606682247794</v>
      </c>
      <c r="L101" s="5">
        <f t="shared" si="116"/>
        <v>-1.4442385618224094</v>
      </c>
      <c r="M101" s="5">
        <f t="shared" ref="M101" si="117">M93-M113</f>
        <v>-0.3578441232538303</v>
      </c>
      <c r="N101" s="5">
        <f>N93-(SUM(B109:M109)/SUM(B107:M107)*100)</f>
        <v>5.002835218011807</v>
      </c>
    </row>
    <row r="102" spans="1:14" x14ac:dyDescent="0.25">
      <c r="A102" s="11" t="s">
        <v>62</v>
      </c>
    </row>
    <row r="104" spans="1:14" x14ac:dyDescent="0.25">
      <c r="B104" s="25">
        <v>2020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 x14ac:dyDescent="0.25">
      <c r="A105" s="1"/>
      <c r="B105" s="17" t="s">
        <v>12</v>
      </c>
      <c r="C105" s="17" t="s">
        <v>13</v>
      </c>
      <c r="D105" s="17" t="s">
        <v>0</v>
      </c>
      <c r="E105" s="17" t="s">
        <v>14</v>
      </c>
      <c r="F105" s="17" t="s">
        <v>1</v>
      </c>
      <c r="G105" s="17" t="s">
        <v>2</v>
      </c>
      <c r="H105" s="17" t="s">
        <v>3</v>
      </c>
      <c r="I105" s="17" t="s">
        <v>15</v>
      </c>
      <c r="J105" s="17" t="s">
        <v>16</v>
      </c>
      <c r="K105" s="17" t="s">
        <v>17</v>
      </c>
      <c r="L105" s="17" t="s">
        <v>18</v>
      </c>
      <c r="M105" s="17" t="s">
        <v>19</v>
      </c>
      <c r="N105" s="17" t="s">
        <v>4</v>
      </c>
    </row>
    <row r="106" spans="1:14" x14ac:dyDescent="0.25">
      <c r="A106" s="26" t="s">
        <v>5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x14ac:dyDescent="0.25">
      <c r="A107" s="2" t="s">
        <v>6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Gruppe inkl. MLA und KSC'!E170</f>
        <v>12632</v>
      </c>
      <c r="F107" s="3">
        <f>'DE_VIE Gruppe inkl. MLA und KSC'!F170</f>
        <v>20202</v>
      </c>
      <c r="G107" s="3">
        <f>'DE_VIE Gruppe inkl. MLA und KSC'!G170</f>
        <v>138124</v>
      </c>
      <c r="H107" s="3">
        <v>576370</v>
      </c>
      <c r="I107" s="3">
        <v>797716</v>
      </c>
      <c r="J107" s="3">
        <v>562247</v>
      </c>
      <c r="K107" s="3">
        <f>'DE_VIE Gruppe inkl. MLA und KSC'!K170</f>
        <v>378107</v>
      </c>
      <c r="L107" s="3">
        <f>'DE_VIE Gruppe inkl. MLA und KSC'!L170</f>
        <v>181115</v>
      </c>
      <c r="M107" s="3">
        <v>226837</v>
      </c>
      <c r="N107" s="3">
        <f>'DE_VIE Gruppe inkl. MLA und KSC'!O170</f>
        <v>7812938</v>
      </c>
    </row>
    <row r="108" spans="1:14" x14ac:dyDescent="0.25">
      <c r="A108" s="2" t="s">
        <v>7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Gruppe inkl. MLA und KSC'!E171</f>
        <v>12263</v>
      </c>
      <c r="F108" s="3">
        <f>'DE_VIE Gruppe inkl. MLA und KSC'!F171</f>
        <v>19531</v>
      </c>
      <c r="G108" s="3">
        <f>'DE_VIE Gruppe inkl. MLA und KSC'!G171</f>
        <v>120802</v>
      </c>
      <c r="H108" s="3">
        <v>486402</v>
      </c>
      <c r="I108" s="3">
        <v>663369</v>
      </c>
      <c r="J108" s="3">
        <v>453282</v>
      </c>
      <c r="K108" s="3">
        <f>'DE_VIE Gruppe inkl. MLA und KSC'!K171</f>
        <v>279870</v>
      </c>
      <c r="L108" s="3">
        <f>'DE_VIE Gruppe inkl. MLA und KSC'!L171</f>
        <v>138670</v>
      </c>
      <c r="M108" s="3">
        <v>172664</v>
      </c>
      <c r="N108" s="3">
        <f>'DE_VIE Gruppe inkl. MLA und KSC'!O171</f>
        <v>6298880</v>
      </c>
    </row>
    <row r="109" spans="1:14" x14ac:dyDescent="0.25">
      <c r="A109" s="2" t="s">
        <v>8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Gruppe inkl. MLA und KSC'!E172</f>
        <v>324</v>
      </c>
      <c r="F109" s="3">
        <f>'DE_VIE Gruppe inkl. MLA und KSC'!F172</f>
        <v>472</v>
      </c>
      <c r="G109" s="3">
        <f>'DE_VIE Gruppe inkl. MLA und KSC'!G172</f>
        <v>17296</v>
      </c>
      <c r="H109" s="3">
        <v>89412</v>
      </c>
      <c r="I109" s="3">
        <v>133098</v>
      </c>
      <c r="J109" s="3">
        <v>107294</v>
      </c>
      <c r="K109" s="3">
        <f>'DE_VIE Gruppe inkl. MLA und KSC'!K172</f>
        <v>96188</v>
      </c>
      <c r="L109" s="3">
        <f>'DE_VIE Gruppe inkl. MLA und KSC'!L172</f>
        <v>40612</v>
      </c>
      <c r="M109" s="3">
        <v>51464</v>
      </c>
      <c r="N109" s="3">
        <f>'DE_VIE Gruppe inkl. MLA und KSC'!O172</f>
        <v>1497946</v>
      </c>
    </row>
    <row r="110" spans="1:14" x14ac:dyDescent="0.25">
      <c r="A110" s="2" t="s">
        <v>9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Gruppe inkl. MLA und KSC'!E173</f>
        <v>960</v>
      </c>
      <c r="F110" s="3">
        <f>'DE_VIE Gruppe inkl. MLA und KSC'!F173</f>
        <v>1067</v>
      </c>
      <c r="G110" s="3">
        <f>'DE_VIE Gruppe inkl. MLA und KSC'!G173</f>
        <v>2453</v>
      </c>
      <c r="H110" s="3">
        <v>7648</v>
      </c>
      <c r="I110" s="3">
        <v>10494</v>
      </c>
      <c r="J110" s="3">
        <v>9335</v>
      </c>
      <c r="K110" s="3">
        <f>'DE_VIE Gruppe inkl. MLA und KSC'!K173</f>
        <v>6986</v>
      </c>
      <c r="L110" s="3">
        <f>'DE_VIE Gruppe inkl. MLA und KSC'!L173</f>
        <v>4247</v>
      </c>
      <c r="M110" s="3">
        <v>4077</v>
      </c>
      <c r="N110" s="3">
        <f>'DE_VIE Gruppe inkl. MLA und KSC'!O173</f>
        <v>95880</v>
      </c>
    </row>
    <row r="111" spans="1:14" x14ac:dyDescent="0.25">
      <c r="A111" s="2" t="s">
        <v>10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Gruppe inkl. MLA und KSC'!E174</f>
        <v>14538631.26</v>
      </c>
      <c r="F111" s="6">
        <f>'DE_VIE Gruppe inkl. MLA und KSC'!F174</f>
        <v>15545000</v>
      </c>
      <c r="G111" s="6">
        <f>'DE_VIE Gruppe inkl. MLA und KSC'!G174</f>
        <v>14422685</v>
      </c>
      <c r="H111" s="6">
        <v>15846510.439999999</v>
      </c>
      <c r="I111" s="6">
        <v>16048856.9</v>
      </c>
      <c r="J111" s="6">
        <v>18152517</v>
      </c>
      <c r="K111" s="6">
        <f>'DE_VIE Gruppe inkl. MLA und KSC'!K174</f>
        <v>19536989</v>
      </c>
      <c r="L111" s="6">
        <f>'DE_VIE Gruppe inkl. MLA und KSC'!L174</f>
        <v>20805034</v>
      </c>
      <c r="M111" s="6">
        <v>19667495.670000002</v>
      </c>
      <c r="N111" s="6">
        <f>'DE_VIE Gruppe inkl. MLA und KSC'!O174</f>
        <v>217887991.22000003</v>
      </c>
    </row>
    <row r="112" spans="1:14" x14ac:dyDescent="0.25">
      <c r="A112" s="20" t="s">
        <v>28</v>
      </c>
      <c r="B112" s="3">
        <v>799573</v>
      </c>
      <c r="C112" s="3">
        <v>754318</v>
      </c>
      <c r="D112" s="3">
        <v>458518</v>
      </c>
      <c r="E112" s="3">
        <v>87845</v>
      </c>
      <c r="F112" s="3">
        <v>95268</v>
      </c>
      <c r="G112" s="3">
        <v>122785</v>
      </c>
      <c r="H112" s="3">
        <v>301653</v>
      </c>
      <c r="I112" s="3">
        <v>393127</v>
      </c>
      <c r="J112" s="3">
        <v>342185</v>
      </c>
      <c r="K112" s="3">
        <v>264648</v>
      </c>
      <c r="L112" s="3">
        <v>185819</v>
      </c>
      <c r="M112" s="3">
        <v>181942</v>
      </c>
      <c r="N112" s="3">
        <f>SUM(B112:M112)</f>
        <v>3987681</v>
      </c>
    </row>
    <row r="113" spans="1:14" x14ac:dyDescent="0.25">
      <c r="A113" s="2" t="s">
        <v>29</v>
      </c>
      <c r="B113" s="5">
        <f t="shared" ref="B113:M113" si="118">B109/B107*100</f>
        <v>20.379400221524566</v>
      </c>
      <c r="C113" s="5">
        <f t="shared" si="118"/>
        <v>19.064259482587271</v>
      </c>
      <c r="D113" s="5">
        <f t="shared" si="118"/>
        <v>18.615035611178868</v>
      </c>
      <c r="E113" s="5">
        <f t="shared" si="118"/>
        <v>2.5649145028499047</v>
      </c>
      <c r="F113" s="5">
        <f t="shared" si="118"/>
        <v>2.3364023364023363</v>
      </c>
      <c r="G113" s="5">
        <f t="shared" si="118"/>
        <v>12.522081607830646</v>
      </c>
      <c r="H113" s="5">
        <f t="shared" si="118"/>
        <v>15.512951749744088</v>
      </c>
      <c r="I113" s="5">
        <f t="shared" si="118"/>
        <v>16.684885347667592</v>
      </c>
      <c r="J113" s="5">
        <f t="shared" si="118"/>
        <v>19.083072030619995</v>
      </c>
      <c r="K113" s="5">
        <f t="shared" si="118"/>
        <v>25.439359757952111</v>
      </c>
      <c r="L113" s="5">
        <f t="shared" si="118"/>
        <v>22.423322198603096</v>
      </c>
      <c r="M113" s="5">
        <f t="shared" si="118"/>
        <v>22.687656775570122</v>
      </c>
      <c r="N113" s="5">
        <f>N109/N107*100</f>
        <v>19.172633905452724</v>
      </c>
    </row>
    <row r="114" spans="1:14" x14ac:dyDescent="0.25">
      <c r="A114" s="26" t="s">
        <v>27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1:14" x14ac:dyDescent="0.25">
      <c r="A115" s="2" t="s">
        <v>6</v>
      </c>
      <c r="B115" s="5">
        <f t="shared" ref="B115:H120" si="119">(B107/B127-1)*100</f>
        <v>14.350685419321296</v>
      </c>
      <c r="C115" s="5">
        <f t="shared" si="119"/>
        <v>8.2510055331149736</v>
      </c>
      <c r="D115" s="5">
        <f t="shared" si="119"/>
        <v>-65.817184892407852</v>
      </c>
      <c r="E115" s="5">
        <f t="shared" si="119"/>
        <v>-99.53968101264347</v>
      </c>
      <c r="F115" s="5">
        <f t="shared" si="119"/>
        <v>-99.297849512071096</v>
      </c>
      <c r="G115" s="5">
        <f t="shared" si="119"/>
        <v>-95.373055831918023</v>
      </c>
      <c r="H115" s="5">
        <f t="shared" si="119"/>
        <v>-81.768520275827157</v>
      </c>
      <c r="I115" s="5">
        <f t="shared" ref="I115:M115" si="120">(I107/I127-1)*100</f>
        <v>-74.683880140398983</v>
      </c>
      <c r="J115" s="5">
        <f t="shared" si="120"/>
        <v>-81.11624495241</v>
      </c>
      <c r="K115" s="5">
        <f t="shared" si="120"/>
        <v>-86.724036773140426</v>
      </c>
      <c r="L115" s="5">
        <f t="shared" si="120"/>
        <v>-92.425794828387993</v>
      </c>
      <c r="M115" s="5">
        <f t="shared" si="120"/>
        <v>-90.804544116800528</v>
      </c>
      <c r="N115" s="5">
        <f>'DE_VIE Gruppe inkl. MLA und KSC'!P170</f>
        <v>-75.324075034736225</v>
      </c>
    </row>
    <row r="116" spans="1:14" x14ac:dyDescent="0.25">
      <c r="A116" s="2" t="s">
        <v>7</v>
      </c>
      <c r="B116" s="5">
        <f t="shared" si="119"/>
        <v>14.882327309690368</v>
      </c>
      <c r="C116" s="5">
        <f t="shared" ref="C116:H116" si="121">(C108/C128-1)*100</f>
        <v>8.3407305409179067</v>
      </c>
      <c r="D116" s="5">
        <f t="shared" si="121"/>
        <v>-64.144516780139838</v>
      </c>
      <c r="E116" s="5">
        <f t="shared" si="121"/>
        <v>-99.414491560666704</v>
      </c>
      <c r="F116" s="5">
        <f t="shared" si="121"/>
        <v>-99.119677998034817</v>
      </c>
      <c r="G116" s="5">
        <f t="shared" si="121"/>
        <v>-94.69910224112806</v>
      </c>
      <c r="H116" s="5">
        <f t="shared" si="121"/>
        <v>-79.357137036810684</v>
      </c>
      <c r="I116" s="5">
        <f t="shared" ref="I116:M116" si="122">(I108/I128-1)*100</f>
        <v>-71.951163823174994</v>
      </c>
      <c r="J116" s="5">
        <f t="shared" si="122"/>
        <v>-79.819063350088371</v>
      </c>
      <c r="K116" s="5">
        <f t="shared" si="122"/>
        <v>-86.722439347920769</v>
      </c>
      <c r="L116" s="5">
        <f t="shared" si="122"/>
        <v>-92.555258429222349</v>
      </c>
      <c r="M116" s="5">
        <f t="shared" si="122"/>
        <v>-91.379812173524073</v>
      </c>
      <c r="N116" s="5">
        <f>'DE_VIE Gruppe inkl. MLA und KSC'!P171</f>
        <v>-74.098205406090017</v>
      </c>
    </row>
    <row r="117" spans="1:14" x14ac:dyDescent="0.25">
      <c r="A117" s="2" t="s">
        <v>8</v>
      </c>
      <c r="B117" s="5">
        <f t="shared" si="119"/>
        <v>13.307025557137099</v>
      </c>
      <c r="C117" s="5">
        <f t="shared" ref="C117:H117" si="123">(C109/C129-1)*100</f>
        <v>9.7930963609166746</v>
      </c>
      <c r="D117" s="5">
        <f t="shared" si="123"/>
        <v>-70.61754427068081</v>
      </c>
      <c r="E117" s="5">
        <f t="shared" si="123"/>
        <v>-99.948099380075931</v>
      </c>
      <c r="F117" s="5">
        <f t="shared" si="123"/>
        <v>-99.925469996936684</v>
      </c>
      <c r="G117" s="5">
        <f t="shared" si="123"/>
        <v>-97.493928979199154</v>
      </c>
      <c r="H117" s="5">
        <f t="shared" si="123"/>
        <v>-88.677668368587405</v>
      </c>
      <c r="I117" s="5">
        <f t="shared" ref="I117:M117" si="124">(I109/I129-1)*100</f>
        <v>-82.857474047551577</v>
      </c>
      <c r="J117" s="5">
        <f t="shared" si="124"/>
        <v>-85.164731844100686</v>
      </c>
      <c r="K117" s="5">
        <f t="shared" si="124"/>
        <v>-86.886399144919281</v>
      </c>
      <c r="L117" s="5">
        <f t="shared" si="124"/>
        <v>-92.23735215187358</v>
      </c>
      <c r="M117" s="5">
        <f t="shared" si="124"/>
        <v>-88.739716436198151</v>
      </c>
      <c r="N117" s="5">
        <f>'DE_VIE Gruppe inkl. MLA und KSC'!P172</f>
        <v>-79.16586461162548</v>
      </c>
    </row>
    <row r="118" spans="1:14" x14ac:dyDescent="0.25">
      <c r="A118" s="2" t="s">
        <v>9</v>
      </c>
      <c r="B118" s="5">
        <f t="shared" si="119"/>
        <v>7.3523746629244435</v>
      </c>
      <c r="C118" s="5">
        <f t="shared" ref="C118:H118" si="125">(C110/C130-1)*100</f>
        <v>7.9012917801077442</v>
      </c>
      <c r="D118" s="5">
        <f t="shared" si="125"/>
        <v>-49.882825577502508</v>
      </c>
      <c r="E118" s="5">
        <f t="shared" si="125"/>
        <v>-95.797215655371687</v>
      </c>
      <c r="F118" s="5">
        <f t="shared" si="125"/>
        <v>-95.6229232473233</v>
      </c>
      <c r="G118" s="5">
        <f t="shared" si="125"/>
        <v>-89.914066033469027</v>
      </c>
      <c r="H118" s="5">
        <f t="shared" si="125"/>
        <v>-69.613413325916795</v>
      </c>
      <c r="I118" s="5">
        <f t="shared" ref="I118:M118" si="126">(I110/I130-1)*100</f>
        <v>-57.507288629737609</v>
      </c>
      <c r="J118" s="5">
        <f t="shared" si="126"/>
        <v>-61.474970079650035</v>
      </c>
      <c r="K118" s="5">
        <f t="shared" si="126"/>
        <v>-70.34427134185168</v>
      </c>
      <c r="L118" s="5">
        <f t="shared" si="126"/>
        <v>-79.383495145631073</v>
      </c>
      <c r="M118" s="5">
        <f t="shared" si="126"/>
        <v>-80.271944256266337</v>
      </c>
      <c r="N118" s="5">
        <f>'DE_VIE Gruppe inkl. MLA und KSC'!P173</f>
        <v>-64.063237906762311</v>
      </c>
    </row>
    <row r="119" spans="1:14" x14ac:dyDescent="0.25">
      <c r="A119" s="2" t="s">
        <v>10</v>
      </c>
      <c r="B119" s="5">
        <f t="shared" si="119"/>
        <v>-4.0949089009426505</v>
      </c>
      <c r="C119" s="5">
        <f t="shared" ref="C119:H119" si="127">(C111/C131-1)*100</f>
        <v>2.9925259007467675</v>
      </c>
      <c r="D119" s="5">
        <f t="shared" si="127"/>
        <v>-12.11635725311192</v>
      </c>
      <c r="E119" s="5">
        <f t="shared" si="127"/>
        <v>-38.226184442585186</v>
      </c>
      <c r="F119" s="5">
        <f t="shared" si="127"/>
        <v>-34.302408603067171</v>
      </c>
      <c r="G119" s="5">
        <f t="shared" si="127"/>
        <v>-34.875186793212563</v>
      </c>
      <c r="H119" s="5">
        <f t="shared" si="127"/>
        <v>-32.128279383698697</v>
      </c>
      <c r="I119" s="5">
        <f t="shared" ref="I119:M120" si="128">(I111/I131-1)*100</f>
        <v>-31.924508810060892</v>
      </c>
      <c r="J119" s="5">
        <f t="shared" si="128"/>
        <v>-27.137368581308962</v>
      </c>
      <c r="K119" s="5">
        <f t="shared" si="128"/>
        <v>-26.680715938379397</v>
      </c>
      <c r="L119" s="5">
        <f t="shared" si="128"/>
        <v>-21.803286439266188</v>
      </c>
      <c r="M119" s="5">
        <f t="shared" si="128"/>
        <v>-13.48544226881565</v>
      </c>
      <c r="N119" s="5">
        <f>'DE_VIE Gruppe inkl. MLA und KSC'!P174</f>
        <v>-23.226443211322724</v>
      </c>
    </row>
    <row r="120" spans="1:14" x14ac:dyDescent="0.25">
      <c r="A120" s="20" t="s">
        <v>28</v>
      </c>
      <c r="B120" s="5">
        <f t="shared" si="119"/>
        <v>7.3226418690555128</v>
      </c>
      <c r="C120" s="5">
        <f t="shared" ref="C120:H120" si="129">(C112/C132-1)*100</f>
        <v>7.2094236298541947</v>
      </c>
      <c r="D120" s="5">
        <f t="shared" si="129"/>
        <v>-46.591855490339739</v>
      </c>
      <c r="E120" s="5">
        <f t="shared" si="129"/>
        <v>-90.686176799891427</v>
      </c>
      <c r="F120" s="5">
        <f t="shared" si="129"/>
        <v>-90.36380022394242</v>
      </c>
      <c r="G120" s="5">
        <f t="shared" si="129"/>
        <v>-87.428882088371012</v>
      </c>
      <c r="H120" s="5">
        <f t="shared" si="129"/>
        <v>-70.570754850435762</v>
      </c>
      <c r="I120" s="5">
        <f t="shared" ref="I120:J120" si="130">(I112/I132-1)*100</f>
        <v>-60.882496343247198</v>
      </c>
      <c r="J120" s="5">
        <f t="shared" si="130"/>
        <v>-64.98877586309213</v>
      </c>
      <c r="K120" s="5">
        <f t="shared" si="128"/>
        <v>-72.56677989714926</v>
      </c>
      <c r="L120" s="5">
        <f t="shared" si="128"/>
        <v>-77.86024067675443</v>
      </c>
      <c r="M120" s="5">
        <f t="shared" si="128"/>
        <v>-78.622723534249801</v>
      </c>
      <c r="N120" s="5">
        <f>(SUM(B112:M112)/SUM(B132:M132)-1)*100</f>
        <v>-63.342199445419077</v>
      </c>
    </row>
    <row r="121" spans="1:14" x14ac:dyDescent="0.25">
      <c r="A121" s="2" t="s">
        <v>30</v>
      </c>
      <c r="B121" s="5">
        <f t="shared" ref="B121:H121" si="131">B113-B133</f>
        <v>-0.18771264996156134</v>
      </c>
      <c r="C121" s="5">
        <f t="shared" si="131"/>
        <v>0.26776564885544474</v>
      </c>
      <c r="D121" s="5">
        <f t="shared" si="131"/>
        <v>-3.0412318696643474</v>
      </c>
      <c r="E121" s="5">
        <f t="shared" si="131"/>
        <v>-20.183924496284263</v>
      </c>
      <c r="F121" s="5">
        <f t="shared" si="131"/>
        <v>-19.674948436112654</v>
      </c>
      <c r="G121" s="5">
        <f t="shared" si="131"/>
        <v>-10.597363925314426</v>
      </c>
      <c r="H121" s="5">
        <f t="shared" si="131"/>
        <v>-9.4663612128674135</v>
      </c>
      <c r="I121" s="5">
        <f t="shared" ref="I121:M121" si="132">I113-I133</f>
        <v>-7.9553898648032906</v>
      </c>
      <c r="J121" s="5">
        <f t="shared" si="132"/>
        <v>-5.2076960225644662</v>
      </c>
      <c r="K121" s="5">
        <f t="shared" si="132"/>
        <v>-0.31497029934660148</v>
      </c>
      <c r="L121" s="5">
        <f t="shared" si="132"/>
        <v>0.54433885629243051</v>
      </c>
      <c r="M121" s="5">
        <f t="shared" si="132"/>
        <v>4.16029502745371</v>
      </c>
      <c r="N121" s="5">
        <f>N113-(SUM(B129:L129)/SUM(B127:L127)*100)</f>
        <v>-3.888654174282987</v>
      </c>
    </row>
    <row r="122" spans="1:14" x14ac:dyDescent="0.25">
      <c r="A122" s="11" t="s">
        <v>25</v>
      </c>
    </row>
    <row r="124" spans="1:14" x14ac:dyDescent="0.25">
      <c r="B124" s="25">
        <v>2019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 x14ac:dyDescent="0.25">
      <c r="A125" s="1"/>
      <c r="B125" s="17" t="s">
        <v>12</v>
      </c>
      <c r="C125" s="17" t="s">
        <v>13</v>
      </c>
      <c r="D125" s="17" t="s">
        <v>0</v>
      </c>
      <c r="E125" s="17" t="s">
        <v>14</v>
      </c>
      <c r="F125" s="17" t="s">
        <v>1</v>
      </c>
      <c r="G125" s="17" t="s">
        <v>2</v>
      </c>
      <c r="H125" s="17" t="s">
        <v>3</v>
      </c>
      <c r="I125" s="17" t="s">
        <v>15</v>
      </c>
      <c r="J125" s="17" t="s">
        <v>16</v>
      </c>
      <c r="K125" s="17" t="s">
        <v>17</v>
      </c>
      <c r="L125" s="17" t="s">
        <v>18</v>
      </c>
      <c r="M125" s="17" t="s">
        <v>19</v>
      </c>
      <c r="N125" s="17" t="s">
        <v>4</v>
      </c>
    </row>
    <row r="126" spans="1:14" x14ac:dyDescent="0.25">
      <c r="A126" s="26" t="s">
        <v>5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1:14" x14ac:dyDescent="0.25">
      <c r="A127" s="2" t="s">
        <v>6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</row>
    <row r="128" spans="1:14" x14ac:dyDescent="0.25">
      <c r="A128" s="2" t="s">
        <v>7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25">
      <c r="A129" s="2" t="s">
        <v>8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25">
      <c r="A130" s="2" t="s">
        <v>9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25">
      <c r="A131" s="2" t="s">
        <v>10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25">
      <c r="A132" s="20" t="s">
        <v>28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25">
      <c r="A133" s="2" t="s">
        <v>29</v>
      </c>
      <c r="B133" s="5">
        <f>B129/B127*100</f>
        <v>20.567112871486128</v>
      </c>
      <c r="C133" s="5">
        <f t="shared" ref="C133:N133" si="133">C129/C127*100</f>
        <v>18.796493833731827</v>
      </c>
      <c r="D133" s="5">
        <f t="shared" si="133"/>
        <v>21.656267480843216</v>
      </c>
      <c r="E133" s="5">
        <f t="shared" si="133"/>
        <v>22.748838999134168</v>
      </c>
      <c r="F133" s="5">
        <f t="shared" si="133"/>
        <v>22.011350772514991</v>
      </c>
      <c r="G133" s="5">
        <f t="shared" si="133"/>
        <v>23.119445533145072</v>
      </c>
      <c r="H133" s="5">
        <f t="shared" si="133"/>
        <v>24.979312962611502</v>
      </c>
      <c r="I133" s="5">
        <f t="shared" si="133"/>
        <v>24.640275212470883</v>
      </c>
      <c r="J133" s="5">
        <f t="shared" si="133"/>
        <v>24.290768053184461</v>
      </c>
      <c r="K133" s="5">
        <f t="shared" si="133"/>
        <v>25.754330057298713</v>
      </c>
      <c r="L133" s="5">
        <f t="shared" si="133"/>
        <v>21.878983342310665</v>
      </c>
      <c r="M133" s="5">
        <f t="shared" si="133"/>
        <v>18.527361748116412</v>
      </c>
      <c r="N133" s="5">
        <f t="shared" si="133"/>
        <v>22.708044601717209</v>
      </c>
    </row>
    <row r="134" spans="1:14" x14ac:dyDescent="0.25">
      <c r="A134" s="26" t="s">
        <v>27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1:14" x14ac:dyDescent="0.25">
      <c r="A135" s="2" t="s">
        <v>6</v>
      </c>
      <c r="B135" s="5">
        <f t="shared" ref="B135:B140" si="134">(B127/B147-1)*100</f>
        <v>24.369753036522489</v>
      </c>
      <c r="C135" s="5">
        <f t="shared" ref="C135:M135" si="135">(C127/C147-1)*100</f>
        <v>25.633530893225974</v>
      </c>
      <c r="D135" s="5">
        <f t="shared" si="135"/>
        <v>23.923062655028993</v>
      </c>
      <c r="E135" s="5">
        <f t="shared" si="135"/>
        <v>26.590532917789943</v>
      </c>
      <c r="F135" s="5">
        <f t="shared" si="135"/>
        <v>24.374423444196314</v>
      </c>
      <c r="G135" s="5">
        <f t="shared" si="135"/>
        <v>19.659733303831374</v>
      </c>
      <c r="H135" s="5">
        <f t="shared" si="135"/>
        <v>15.783536719356594</v>
      </c>
      <c r="I135" s="5">
        <f t="shared" si="135"/>
        <v>13.216821232456621</v>
      </c>
      <c r="J135" s="5">
        <f t="shared" si="135"/>
        <v>10.424167575305777</v>
      </c>
      <c r="K135" s="5">
        <f t="shared" si="135"/>
        <v>10.220587694628524</v>
      </c>
      <c r="L135" s="5">
        <f t="shared" si="135"/>
        <v>9.0552197378706687</v>
      </c>
      <c r="M135" s="5">
        <f t="shared" si="135"/>
        <v>11.600874226557867</v>
      </c>
      <c r="N135" s="5">
        <f>'DE_VIE Gruppe inkl. MLA und KSC'!P199</f>
        <v>17.105622116297738</v>
      </c>
    </row>
    <row r="136" spans="1:14" x14ac:dyDescent="0.25">
      <c r="A136" s="2" t="s">
        <v>7</v>
      </c>
      <c r="B136" s="5">
        <f t="shared" si="134"/>
        <v>30.583063563486835</v>
      </c>
      <c r="C136" s="5">
        <f t="shared" ref="C136:M136" si="136">(C128/C148-1)*100</f>
        <v>30.59962975648034</v>
      </c>
      <c r="D136" s="5">
        <f t="shared" si="136"/>
        <v>27.544573172303167</v>
      </c>
      <c r="E136" s="5">
        <f t="shared" si="136"/>
        <v>32.236611985286402</v>
      </c>
      <c r="F136" s="5">
        <f t="shared" si="136"/>
        <v>29.495621843040066</v>
      </c>
      <c r="G136" s="5">
        <f t="shared" si="136"/>
        <v>25.40505351829627</v>
      </c>
      <c r="H136" s="5">
        <f t="shared" si="136"/>
        <v>19.030989444544065</v>
      </c>
      <c r="I136" s="5">
        <f t="shared" si="136"/>
        <v>17.806954099595341</v>
      </c>
      <c r="J136" s="5">
        <f t="shared" si="136"/>
        <v>11.981656883205716</v>
      </c>
      <c r="K136" s="5">
        <f t="shared" si="136"/>
        <v>9.8809568492036703</v>
      </c>
      <c r="L136" s="5">
        <f t="shared" si="136"/>
        <v>7.7836061210141416</v>
      </c>
      <c r="M136" s="5">
        <f t="shared" si="136"/>
        <v>10.54310753981833</v>
      </c>
      <c r="N136" s="5">
        <f>'DE_VIE Gruppe inkl. MLA und KSC'!P200</f>
        <v>20.010431563627627</v>
      </c>
    </row>
    <row r="137" spans="1:14" x14ac:dyDescent="0.25">
      <c r="A137" s="2" t="s">
        <v>8</v>
      </c>
      <c r="B137" s="5">
        <f t="shared" si="134"/>
        <v>6.1562315000140977</v>
      </c>
      <c r="C137" s="5">
        <f t="shared" ref="C137:M137" si="137">(C129/C149-1)*100</f>
        <v>8.6415005396285771</v>
      </c>
      <c r="D137" s="5">
        <f t="shared" si="137"/>
        <v>10.416235513245041</v>
      </c>
      <c r="E137" s="5">
        <f t="shared" si="137"/>
        <v>8.2347678640160673</v>
      </c>
      <c r="F137" s="5">
        <f t="shared" si="137"/>
        <v>6.5852763668555081</v>
      </c>
      <c r="G137" s="5">
        <f t="shared" si="137"/>
        <v>3.0612366798872248</v>
      </c>
      <c r="H137" s="5">
        <f t="shared" si="137"/>
        <v>6.6609038601799009</v>
      </c>
      <c r="I137" s="5">
        <f t="shared" si="137"/>
        <v>1.3539621538075863</v>
      </c>
      <c r="J137" s="5">
        <f t="shared" si="137"/>
        <v>6.009029080675421</v>
      </c>
      <c r="K137" s="5">
        <f t="shared" si="137"/>
        <v>11.368246526090765</v>
      </c>
      <c r="L137" s="5">
        <f t="shared" si="137"/>
        <v>14.318553285960256</v>
      </c>
      <c r="M137" s="5">
        <f t="shared" si="137"/>
        <v>16.425514571020994</v>
      </c>
      <c r="N137" s="5">
        <f>'DE_VIE Gruppe inkl. MLA und KSC'!P201</f>
        <v>7.6439746680041276</v>
      </c>
    </row>
    <row r="138" spans="1:14" x14ac:dyDescent="0.25">
      <c r="A138" s="2" t="s">
        <v>9</v>
      </c>
      <c r="B138" s="5">
        <f t="shared" si="134"/>
        <v>15.312856961543343</v>
      </c>
      <c r="C138" s="5">
        <f t="shared" ref="C138:M138" si="138">(C130/C150-1)*100</f>
        <v>15.999193656766565</v>
      </c>
      <c r="D138" s="5">
        <f t="shared" si="138"/>
        <v>15.954968944099379</v>
      </c>
      <c r="E138" s="5">
        <f t="shared" si="138"/>
        <v>16.749297214413495</v>
      </c>
      <c r="F138" s="5">
        <f t="shared" si="138"/>
        <v>15.805225653206655</v>
      </c>
      <c r="G138" s="5">
        <f t="shared" si="138"/>
        <v>12.8689437534806</v>
      </c>
      <c r="H138" s="5">
        <f t="shared" si="138"/>
        <v>12.341546152472782</v>
      </c>
      <c r="I138" s="5">
        <f t="shared" si="138"/>
        <v>8.673267326732681</v>
      </c>
      <c r="J138" s="5">
        <f t="shared" si="138"/>
        <v>8.0390583199571921</v>
      </c>
      <c r="K138" s="5">
        <f t="shared" si="138"/>
        <v>3.8485275965438159</v>
      </c>
      <c r="L138" s="5">
        <f t="shared" si="138"/>
        <v>1.6982622432859307</v>
      </c>
      <c r="M138" s="5">
        <f t="shared" si="138"/>
        <v>5.0582075135986893</v>
      </c>
      <c r="N138" s="5">
        <f>'DE_VIE Gruppe inkl. MLA und KSC'!P202</f>
        <v>10.704386649184251</v>
      </c>
    </row>
    <row r="139" spans="1:14" x14ac:dyDescent="0.25">
      <c r="A139" s="2" t="s">
        <v>10</v>
      </c>
      <c r="B139" s="5">
        <f t="shared" si="134"/>
        <v>-2.8433230066930326</v>
      </c>
      <c r="C139" s="5">
        <f t="shared" ref="C139:M139" si="139">(C131/C151-1)*100</f>
        <v>-1.6932809354372247</v>
      </c>
      <c r="D139" s="5">
        <f t="shared" si="139"/>
        <v>-1.9255208001491386</v>
      </c>
      <c r="E139" s="5">
        <f t="shared" si="139"/>
        <v>-6.7176397305839908</v>
      </c>
      <c r="F139" s="5">
        <f t="shared" si="139"/>
        <v>-1.4900055564651793</v>
      </c>
      <c r="G139" s="5">
        <f t="shared" si="139"/>
        <v>-12.744547381627559</v>
      </c>
      <c r="H139" s="5">
        <f t="shared" si="139"/>
        <v>-8.4158039637499904</v>
      </c>
      <c r="I139" s="5">
        <f t="shared" si="139"/>
        <v>-3.6603026309772524</v>
      </c>
      <c r="J139" s="5">
        <f t="shared" si="139"/>
        <v>-2.9684489660824043</v>
      </c>
      <c r="K139" s="5">
        <f t="shared" si="139"/>
        <v>-2.7884937741387783</v>
      </c>
      <c r="L139" s="5">
        <f t="shared" si="139"/>
        <v>1.2082303271461203</v>
      </c>
      <c r="M139" s="5">
        <f t="shared" si="139"/>
        <v>-3.1967245127298316</v>
      </c>
      <c r="N139" s="5">
        <f>'DE_VIE Gruppe inkl. MLA und KSC'!P203</f>
        <v>-3.9</v>
      </c>
    </row>
    <row r="140" spans="1:14" x14ac:dyDescent="0.25">
      <c r="A140" s="20" t="s">
        <v>28</v>
      </c>
      <c r="B140" s="5">
        <f t="shared" si="134"/>
        <v>19.476241640874314</v>
      </c>
      <c r="C140" s="5">
        <f t="shared" ref="C140:M140" si="140">(C132/C152-1)*100</f>
        <v>19.15590848816473</v>
      </c>
      <c r="D140" s="5">
        <f t="shared" si="140"/>
        <v>18.495243721325693</v>
      </c>
      <c r="E140" s="5">
        <f t="shared" si="140"/>
        <v>21.241975416558478</v>
      </c>
      <c r="F140" s="5">
        <f t="shared" si="140"/>
        <v>19.413349115856615</v>
      </c>
      <c r="G140" s="5">
        <f t="shared" si="140"/>
        <v>14.922243701898697</v>
      </c>
      <c r="H140" s="5">
        <f t="shared" si="140"/>
        <v>15.096320550480137</v>
      </c>
      <c r="I140" s="5">
        <f t="shared" si="140"/>
        <v>10.804237284398166</v>
      </c>
      <c r="J140" s="5">
        <f t="shared" si="140"/>
        <v>9.9266674164885771</v>
      </c>
      <c r="K140" s="5">
        <f t="shared" si="140"/>
        <v>7.3050248880731861</v>
      </c>
      <c r="L140" s="5">
        <f t="shared" si="140"/>
        <v>4.6190435827503817</v>
      </c>
      <c r="M140" s="5">
        <f t="shared" si="140"/>
        <v>7.1896807734886048</v>
      </c>
      <c r="N140" s="5">
        <f t="shared" ref="N140" si="141">(N132/N152-1)*100</f>
        <v>13.594773070973254</v>
      </c>
    </row>
    <row r="141" spans="1:14" x14ac:dyDescent="0.25">
      <c r="A141" s="2" t="s">
        <v>30</v>
      </c>
      <c r="B141" s="5">
        <f>B133-B153</f>
        <v>-3.5287570775208081</v>
      </c>
      <c r="C141" s="5">
        <f t="shared" ref="C141:M141" si="142">C133-C153</f>
        <v>-2.9398580853315366</v>
      </c>
      <c r="D141" s="5">
        <f t="shared" si="142"/>
        <v>-2.6491345230194767</v>
      </c>
      <c r="E141" s="5">
        <f t="shared" si="142"/>
        <v>-3.8580241095806151</v>
      </c>
      <c r="F141" s="5">
        <f t="shared" si="142"/>
        <v>-3.6737077541131349</v>
      </c>
      <c r="G141" s="5">
        <f t="shared" si="142"/>
        <v>-3.7234953799487869</v>
      </c>
      <c r="H141" s="5">
        <f t="shared" si="142"/>
        <v>-2.1364632492810891</v>
      </c>
      <c r="I141" s="5">
        <f t="shared" si="142"/>
        <v>-2.8839929519587102</v>
      </c>
      <c r="J141" s="5">
        <f t="shared" si="142"/>
        <v>-1.0116789675918518</v>
      </c>
      <c r="K141" s="5">
        <f t="shared" si="142"/>
        <v>0.26540046432110742</v>
      </c>
      <c r="L141" s="5">
        <f t="shared" si="142"/>
        <v>1.0073289392984286</v>
      </c>
      <c r="M141" s="5">
        <f t="shared" si="142"/>
        <v>0.76776862267503532</v>
      </c>
      <c r="N141" s="5">
        <f t="shared" ref="N141" si="143">N133-N153</f>
        <v>-1.9959827098937311</v>
      </c>
    </row>
    <row r="144" spans="1:14" x14ac:dyDescent="0.25">
      <c r="B144" s="25">
        <v>2018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14" x14ac:dyDescent="0.25">
      <c r="A145" s="1"/>
      <c r="B145" s="17" t="s">
        <v>12</v>
      </c>
      <c r="C145" s="17" t="s">
        <v>13</v>
      </c>
      <c r="D145" s="17" t="s">
        <v>0</v>
      </c>
      <c r="E145" s="17" t="s">
        <v>14</v>
      </c>
      <c r="F145" s="17" t="s">
        <v>1</v>
      </c>
      <c r="G145" s="17" t="s">
        <v>2</v>
      </c>
      <c r="H145" s="17" t="s">
        <v>3</v>
      </c>
      <c r="I145" s="17" t="s">
        <v>15</v>
      </c>
      <c r="J145" s="17" t="s">
        <v>16</v>
      </c>
      <c r="K145" s="17" t="s">
        <v>17</v>
      </c>
      <c r="L145" s="17" t="s">
        <v>18</v>
      </c>
      <c r="M145" s="17" t="s">
        <v>19</v>
      </c>
      <c r="N145" s="17" t="s">
        <v>4</v>
      </c>
    </row>
    <row r="146" spans="1:14" x14ac:dyDescent="0.25">
      <c r="A146" s="26" t="s">
        <v>5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spans="1:14" x14ac:dyDescent="0.25">
      <c r="A147" s="2" t="s">
        <v>6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25">
      <c r="A148" s="2" t="s">
        <v>7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25">
      <c r="A149" s="2" t="s">
        <v>8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25">
      <c r="A150" s="2" t="s">
        <v>9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25">
      <c r="A151" s="2" t="s">
        <v>10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25">
      <c r="A152" s="20" t="s">
        <v>28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25">
      <c r="A153" s="2" t="s">
        <v>29</v>
      </c>
      <c r="B153" s="5">
        <f>B149/B147*100</f>
        <v>24.095869949006936</v>
      </c>
      <c r="C153" s="5">
        <f t="shared" ref="C153:N153" si="144">C149/C147*100</f>
        <v>21.736351919063363</v>
      </c>
      <c r="D153" s="5">
        <f t="shared" si="144"/>
        <v>24.305402003862692</v>
      </c>
      <c r="E153" s="5">
        <f t="shared" si="144"/>
        <v>26.606863108714784</v>
      </c>
      <c r="F153" s="5">
        <f t="shared" si="144"/>
        <v>25.685058526628126</v>
      </c>
      <c r="G153" s="5">
        <f t="shared" si="144"/>
        <v>26.842940913093859</v>
      </c>
      <c r="H153" s="5">
        <f t="shared" si="144"/>
        <v>27.115776211892591</v>
      </c>
      <c r="I153" s="5">
        <f t="shared" si="144"/>
        <v>27.524268164429593</v>
      </c>
      <c r="J153" s="5">
        <f t="shared" si="144"/>
        <v>25.302447020776313</v>
      </c>
      <c r="K153" s="5">
        <f t="shared" si="144"/>
        <v>25.488929592977605</v>
      </c>
      <c r="L153" s="5">
        <f t="shared" si="144"/>
        <v>20.871654403012236</v>
      </c>
      <c r="M153" s="5">
        <f t="shared" si="144"/>
        <v>17.759593125441377</v>
      </c>
      <c r="N153" s="5">
        <f t="shared" si="144"/>
        <v>24.70402731161094</v>
      </c>
    </row>
    <row r="154" spans="1:14" x14ac:dyDescent="0.25">
      <c r="A154" s="26" t="s">
        <v>27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spans="1:14" x14ac:dyDescent="0.25">
      <c r="A155" s="2" t="s">
        <v>6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25">
      <c r="A156" s="2" t="s">
        <v>7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25">
      <c r="A157" s="2" t="s">
        <v>8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25">
      <c r="A158" s="2" t="s">
        <v>9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25">
      <c r="A159" s="2" t="s">
        <v>10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25">
      <c r="A160" s="20" t="s">
        <v>28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25">
      <c r="A161" s="2" t="s">
        <v>30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</v>
      </c>
    </row>
    <row r="180" spans="2:2" x14ac:dyDescent="0.25">
      <c r="B180">
        <f>1000</f>
        <v>1000</v>
      </c>
    </row>
  </sheetData>
  <mergeCells count="24">
    <mergeCell ref="A46:N46"/>
    <mergeCell ref="A154:N154"/>
    <mergeCell ref="B104:N104"/>
    <mergeCell ref="A106:N106"/>
    <mergeCell ref="A114:N114"/>
    <mergeCell ref="B124:N124"/>
    <mergeCell ref="A126:N126"/>
    <mergeCell ref="A134:N134"/>
    <mergeCell ref="B4:N4"/>
    <mergeCell ref="A6:N6"/>
    <mergeCell ref="A14:N14"/>
    <mergeCell ref="B144:N144"/>
    <mergeCell ref="A146:N146"/>
    <mergeCell ref="A54:N54"/>
    <mergeCell ref="A94:N94"/>
    <mergeCell ref="A66:N66"/>
    <mergeCell ref="A74:N74"/>
    <mergeCell ref="B64:N64"/>
    <mergeCell ref="B84:N84"/>
    <mergeCell ref="A86:N86"/>
    <mergeCell ref="B24:N24"/>
    <mergeCell ref="A26:N26"/>
    <mergeCell ref="A34:N34"/>
    <mergeCell ref="B44:N44"/>
  </mergeCells>
  <conditionalFormatting sqref="B15:N21">
    <cfRule type="cellIs" dxfId="157" priority="3" operator="lessThan">
      <formula>0</formula>
    </cfRule>
    <cfRule type="cellIs" dxfId="156" priority="4" operator="greaterThan">
      <formula>0</formula>
    </cfRule>
  </conditionalFormatting>
  <conditionalFormatting sqref="B35:N41">
    <cfRule type="cellIs" dxfId="155" priority="17" operator="lessThan">
      <formula>0</formula>
    </cfRule>
    <cfRule type="cellIs" dxfId="154" priority="18" operator="greaterThan">
      <formula>0</formula>
    </cfRule>
  </conditionalFormatting>
  <conditionalFormatting sqref="B55:N61">
    <cfRule type="cellIs" dxfId="153" priority="37" operator="lessThan">
      <formula>0</formula>
    </cfRule>
    <cfRule type="cellIs" dxfId="152" priority="38" operator="greaterThan">
      <formula>0</formula>
    </cfRule>
  </conditionalFormatting>
  <conditionalFormatting sqref="B75:N81">
    <cfRule type="cellIs" dxfId="151" priority="79" operator="lessThan">
      <formula>0</formula>
    </cfRule>
    <cfRule type="cellIs" dxfId="150" priority="80" operator="greaterThan">
      <formula>0</formula>
    </cfRule>
  </conditionalFormatting>
  <conditionalFormatting sqref="B95:N101">
    <cfRule type="cellIs" dxfId="149" priority="99" operator="lessThan">
      <formula>0</formula>
    </cfRule>
    <cfRule type="cellIs" dxfId="148" priority="100" operator="greaterThan">
      <formula>0</formula>
    </cfRule>
  </conditionalFormatting>
  <conditionalFormatting sqref="B115:N121">
    <cfRule type="cellIs" dxfId="147" priority="123" operator="lessThan">
      <formula>0</formula>
    </cfRule>
    <cfRule type="cellIs" dxfId="146" priority="124" operator="greaterThan">
      <formula>0</formula>
    </cfRule>
  </conditionalFormatting>
  <conditionalFormatting sqref="B135:N141">
    <cfRule type="cellIs" dxfId="145" priority="151" operator="lessThan">
      <formula>0</formula>
    </cfRule>
    <cfRule type="cellIs" dxfId="144" priority="152" operator="greaterThan">
      <formula>0</formula>
    </cfRule>
  </conditionalFormatting>
  <conditionalFormatting sqref="B155:N161">
    <cfRule type="cellIs" dxfId="143" priority="145" operator="lessThan">
      <formula>0</formula>
    </cfRule>
    <cfRule type="cellIs" dxfId="142" priority="146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R245"/>
  <sheetViews>
    <sheetView zoomScale="80" zoomScaleNormal="80" workbookViewId="0">
      <selection activeCell="E10" sqref="E10"/>
    </sheetView>
  </sheetViews>
  <sheetFormatPr baseColWidth="10" defaultRowHeight="15" x14ac:dyDescent="0.25"/>
  <cols>
    <col min="1" max="1" width="42.42578125" customWidth="1"/>
    <col min="14" max="14" width="16.5703125" customWidth="1"/>
    <col min="15" max="15" width="14.140625" bestFit="1" customWidth="1"/>
    <col min="16" max="16" width="17.140625" customWidth="1"/>
  </cols>
  <sheetData>
    <row r="2" spans="1:18" x14ac:dyDescent="0.25">
      <c r="A2" s="1" t="s">
        <v>52</v>
      </c>
    </row>
    <row r="3" spans="1:18" x14ac:dyDescent="0.25">
      <c r="A3" s="1"/>
    </row>
    <row r="4" spans="1:18" x14ac:dyDescent="0.25">
      <c r="B4" s="25">
        <v>2025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8" x14ac:dyDescent="0.25">
      <c r="A5" s="1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7" t="s">
        <v>41</v>
      </c>
      <c r="O5" s="18"/>
      <c r="P5" s="17" t="s">
        <v>41</v>
      </c>
    </row>
    <row r="6" spans="1:18" x14ac:dyDescent="0.25">
      <c r="A6" s="1"/>
      <c r="B6" s="17" t="s">
        <v>32</v>
      </c>
      <c r="C6" s="17" t="s">
        <v>33</v>
      </c>
      <c r="D6" s="17" t="s">
        <v>34</v>
      </c>
      <c r="E6" s="17" t="s">
        <v>14</v>
      </c>
      <c r="F6" s="17" t="s">
        <v>35</v>
      </c>
      <c r="G6" s="17" t="s">
        <v>36</v>
      </c>
      <c r="H6" s="17" t="s">
        <v>37</v>
      </c>
      <c r="I6" s="17" t="s">
        <v>15</v>
      </c>
      <c r="J6" s="17" t="s">
        <v>16</v>
      </c>
      <c r="K6" s="17" t="s">
        <v>38</v>
      </c>
      <c r="L6" s="17" t="s">
        <v>18</v>
      </c>
      <c r="M6" s="17" t="s">
        <v>39</v>
      </c>
      <c r="N6" s="17" t="s">
        <v>42</v>
      </c>
      <c r="O6" s="17" t="s">
        <v>40</v>
      </c>
      <c r="P6" s="17" t="s">
        <v>43</v>
      </c>
    </row>
    <row r="7" spans="1:18" x14ac:dyDescent="0.25">
      <c r="A7" s="26" t="s">
        <v>31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8" x14ac:dyDescent="0.25">
      <c r="A8" s="2" t="s">
        <v>44</v>
      </c>
      <c r="B8" s="3">
        <f>'DE_VIE Gruppe inkl. MLA und KSC'!B9</f>
        <v>1890102</v>
      </c>
      <c r="C8" s="3">
        <f>'DE_VIE Gruppe inkl. MLA und KSC'!C9</f>
        <v>1901065</v>
      </c>
      <c r="D8" s="3">
        <f>'DE_VIE Gruppe inkl. MLA und KSC'!D9</f>
        <v>2227037</v>
      </c>
      <c r="E8" s="3">
        <f>'DE_VIE Gruppe inkl. MLA und KSC'!E9</f>
        <v>2808777</v>
      </c>
      <c r="F8" s="3"/>
      <c r="G8" s="3"/>
      <c r="H8" s="3"/>
      <c r="I8" s="3"/>
      <c r="J8" s="3"/>
      <c r="K8" s="3"/>
      <c r="L8" s="3"/>
      <c r="M8" s="3"/>
      <c r="N8" s="5">
        <f>'DE_VIE Gruppe inkl. MLA und KSC'!N9</f>
        <v>7.6089267714644082</v>
      </c>
      <c r="O8" s="3">
        <f>'DE_VIE Gruppe inkl. MLA und KSC'!O9</f>
        <v>8826981</v>
      </c>
      <c r="P8" s="5">
        <f>'DE_VIE Gruppe inkl. MLA und KSC'!P9</f>
        <v>3.5941387209130093</v>
      </c>
      <c r="Q8" s="15"/>
      <c r="R8" s="15"/>
    </row>
    <row r="9" spans="1:18" x14ac:dyDescent="0.25">
      <c r="A9" s="2" t="s">
        <v>45</v>
      </c>
      <c r="B9" s="3">
        <f>'DE_VIE Gruppe inkl. MLA und KSC'!B10</f>
        <v>1542649</v>
      </c>
      <c r="C9" s="3">
        <f>'DE_VIE Gruppe inkl. MLA und KSC'!C10</f>
        <v>1567668</v>
      </c>
      <c r="D9" s="3">
        <f>'DE_VIE Gruppe inkl. MLA und KSC'!D10</f>
        <v>1772133</v>
      </c>
      <c r="E9" s="3">
        <f>'DE_VIE Gruppe inkl. MLA und KSC'!E10</f>
        <v>2167994</v>
      </c>
      <c r="F9" s="3"/>
      <c r="G9" s="3"/>
      <c r="H9" s="3"/>
      <c r="I9" s="3"/>
      <c r="J9" s="3"/>
      <c r="K9" s="3"/>
      <c r="L9" s="3"/>
      <c r="M9" s="3"/>
      <c r="N9" s="5">
        <f>'DE_VIE Gruppe inkl. MLA und KSC'!N10</f>
        <v>6.9882574140649467</v>
      </c>
      <c r="O9" s="3">
        <f>'DE_VIE Gruppe inkl. MLA und KSC'!O10</f>
        <v>7050444</v>
      </c>
      <c r="P9" s="5">
        <f>'DE_VIE Gruppe inkl. MLA und KSC'!P10</f>
        <v>4.4619017358400459</v>
      </c>
      <c r="Q9" s="15"/>
      <c r="R9" s="15"/>
    </row>
    <row r="10" spans="1:18" x14ac:dyDescent="0.25">
      <c r="A10" s="2" t="s">
        <v>46</v>
      </c>
      <c r="B10" s="3">
        <f>'DE_VIE Gruppe inkl. MLA und KSC'!B11</f>
        <v>340378</v>
      </c>
      <c r="C10" s="3">
        <f>'DE_VIE Gruppe inkl. MLA und KSC'!C11</f>
        <v>326190</v>
      </c>
      <c r="D10" s="3">
        <f>'DE_VIE Gruppe inkl. MLA und KSC'!D11</f>
        <v>449158</v>
      </c>
      <c r="E10" s="3">
        <f>'DE_VIE Gruppe inkl. MLA und KSC'!E11</f>
        <v>620340</v>
      </c>
      <c r="F10" s="3"/>
      <c r="G10" s="3"/>
      <c r="H10" s="3"/>
      <c r="I10" s="3"/>
      <c r="J10" s="3"/>
      <c r="K10" s="3"/>
      <c r="L10" s="3"/>
      <c r="M10" s="3"/>
      <c r="N10" s="5">
        <f>'DE_VIE Gruppe inkl. MLA und KSC'!N11</f>
        <v>7.8878442257724446</v>
      </c>
      <c r="O10" s="3">
        <f>'DE_VIE Gruppe inkl. MLA und KSC'!O11</f>
        <v>1736066</v>
      </c>
      <c r="P10" s="5">
        <f>'DE_VIE Gruppe inkl. MLA und KSC'!P11</f>
        <v>-0.36466523570666265</v>
      </c>
      <c r="Q10" s="15"/>
      <c r="R10" s="15"/>
    </row>
    <row r="11" spans="1:18" x14ac:dyDescent="0.25">
      <c r="A11" s="2" t="s">
        <v>47</v>
      </c>
      <c r="B11" s="3">
        <f>'DE_VIE Gruppe inkl. MLA und KSC'!B12</f>
        <v>15778</v>
      </c>
      <c r="C11" s="3">
        <f>'DE_VIE Gruppe inkl. MLA und KSC'!C12</f>
        <v>14986</v>
      </c>
      <c r="D11" s="3">
        <f>'DE_VIE Gruppe inkl. MLA und KSC'!D12</f>
        <v>17839</v>
      </c>
      <c r="E11" s="3">
        <f>'DE_VIE Gruppe inkl. MLA und KSC'!E12</f>
        <v>20556</v>
      </c>
      <c r="F11" s="3"/>
      <c r="G11" s="3"/>
      <c r="H11" s="3"/>
      <c r="I11" s="3"/>
      <c r="J11" s="3"/>
      <c r="K11" s="3"/>
      <c r="L11" s="3"/>
      <c r="M11" s="3"/>
      <c r="N11" s="5">
        <f>'DE_VIE Gruppe inkl. MLA und KSC'!N12</f>
        <v>3.7395912187736524</v>
      </c>
      <c r="O11" s="3">
        <f>'DE_VIE Gruppe inkl. MLA und KSC'!O12</f>
        <v>69159</v>
      </c>
      <c r="P11" s="5">
        <f>'DE_VIE Gruppe inkl. MLA und KSC'!P12</f>
        <v>4.6135927029602675</v>
      </c>
      <c r="Q11" s="15"/>
      <c r="R11" s="15"/>
    </row>
    <row r="12" spans="1:18" x14ac:dyDescent="0.25">
      <c r="A12" s="2" t="s">
        <v>48</v>
      </c>
      <c r="B12" s="6">
        <f>'DE_VIE Gruppe inkl. MLA und KSC'!B13</f>
        <v>21540558.41</v>
      </c>
      <c r="C12" s="6">
        <f>'DE_VIE Gruppe inkl. MLA und KSC'!C13</f>
        <v>23232408.34</v>
      </c>
      <c r="D12" s="6">
        <f>'DE_VIE Gruppe inkl. MLA und KSC'!D13</f>
        <v>28507476.23</v>
      </c>
      <c r="E12" s="6">
        <f>'DE_VIE Gruppe inkl. MLA und KSC'!E13</f>
        <v>26999225.629999999</v>
      </c>
      <c r="F12" s="6"/>
      <c r="G12" s="6"/>
      <c r="H12" s="6"/>
      <c r="I12" s="6"/>
      <c r="J12" s="6"/>
      <c r="K12" s="6"/>
      <c r="L12" s="6"/>
      <c r="M12" s="6"/>
      <c r="N12" s="5">
        <f>'DE_VIE Gruppe inkl. MLA und KSC'!N13</f>
        <v>13.014882890064982</v>
      </c>
      <c r="O12" s="6">
        <f>'DE_VIE Gruppe inkl. MLA und KSC'!O13</f>
        <v>100279668.61</v>
      </c>
      <c r="P12" s="5">
        <f>'DE_VIE Gruppe inkl. MLA und KSC'!P13</f>
        <v>9.0613665472431002</v>
      </c>
      <c r="Q12" s="15"/>
      <c r="R12" s="15"/>
    </row>
    <row r="13" spans="1:18" x14ac:dyDescent="0.25">
      <c r="A13" s="2" t="s">
        <v>55</v>
      </c>
      <c r="B13" s="3">
        <f>'DE_VIE Gruppe inkl. MLA und KSC'!B14</f>
        <v>693419</v>
      </c>
      <c r="C13" s="3">
        <f>'DE_VIE Gruppe inkl. MLA und KSC'!C14</f>
        <v>652810</v>
      </c>
      <c r="D13" s="3">
        <f>'DE_VIE Gruppe inkl. MLA und KSC'!D14</f>
        <v>770976</v>
      </c>
      <c r="E13" s="3">
        <f>'DE_VIE Gruppe inkl. MLA und KSC'!E14</f>
        <v>886597</v>
      </c>
      <c r="F13" s="3"/>
      <c r="G13" s="3"/>
      <c r="H13" s="3"/>
      <c r="I13" s="3"/>
      <c r="J13" s="3"/>
      <c r="K13" s="3"/>
      <c r="L13" s="3"/>
      <c r="M13" s="3"/>
      <c r="N13" s="5">
        <f>'DE_VIE Gruppe inkl. MLA und KSC'!N14</f>
        <v>5.969753218486562</v>
      </c>
      <c r="O13" s="3">
        <f>'DE_VIE Gruppe inkl. MLA und KSC'!O14</f>
        <v>3003802</v>
      </c>
      <c r="P13" s="5">
        <f>'DE_VIE Gruppe inkl. MLA und KSC'!P14</f>
        <v>5.3154869549546735</v>
      </c>
      <c r="Q13" s="15"/>
      <c r="R13" s="15"/>
    </row>
    <row r="14" spans="1:18" x14ac:dyDescent="0.25">
      <c r="A14" s="26" t="s">
        <v>49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15"/>
      <c r="R14" s="15"/>
    </row>
    <row r="15" spans="1:18" x14ac:dyDescent="0.25">
      <c r="A15" s="2" t="s">
        <v>44</v>
      </c>
      <c r="B15" s="3">
        <f>'DE_VIE Gruppe inkl. MLA und KSC'!B16</f>
        <v>507574</v>
      </c>
      <c r="C15" s="3">
        <f>'DE_VIE Gruppe inkl. MLA und KSC'!C16</f>
        <v>560553</v>
      </c>
      <c r="D15" s="3">
        <f>'DE_VIE Gruppe inkl. MLA und KSC'!D16</f>
        <v>725134</v>
      </c>
      <c r="E15" s="3">
        <f>'DE_VIE Gruppe inkl. MLA und KSC'!E16</f>
        <v>896769</v>
      </c>
      <c r="F15" s="3"/>
      <c r="G15" s="3"/>
      <c r="H15" s="3"/>
      <c r="I15" s="3"/>
      <c r="J15" s="3"/>
      <c r="K15" s="3"/>
      <c r="L15" s="3"/>
      <c r="M15" s="3"/>
      <c r="N15" s="5">
        <f>'DE_VIE Gruppe inkl. MLA und KSC'!N16</f>
        <v>15.777562028604564</v>
      </c>
      <c r="O15" s="3">
        <f>'DE_VIE Gruppe inkl. MLA und KSC'!O16</f>
        <v>2690030</v>
      </c>
      <c r="P15" s="5">
        <f>'DE_VIE Gruppe inkl. MLA und KSC'!P16</f>
        <v>14.553936629809661</v>
      </c>
      <c r="Q15" s="16"/>
      <c r="R15" s="15"/>
    </row>
    <row r="16" spans="1:18" x14ac:dyDescent="0.25">
      <c r="A16" s="2" t="s">
        <v>45</v>
      </c>
      <c r="B16" s="3">
        <f>'DE_VIE Gruppe inkl. MLA und KSC'!B17</f>
        <v>506595</v>
      </c>
      <c r="C16" s="3">
        <f>'DE_VIE Gruppe inkl. MLA und KSC'!C17</f>
        <v>559989</v>
      </c>
      <c r="D16" s="3">
        <f>'DE_VIE Gruppe inkl. MLA und KSC'!D17</f>
        <v>724308</v>
      </c>
      <c r="E16" s="3">
        <f>'DE_VIE Gruppe inkl. MLA und KSC'!E17</f>
        <v>896222</v>
      </c>
      <c r="F16" s="3"/>
      <c r="G16" s="3"/>
      <c r="H16" s="3"/>
      <c r="I16" s="3"/>
      <c r="J16" s="3"/>
      <c r="K16" s="3"/>
      <c r="L16" s="3"/>
      <c r="M16" s="3"/>
      <c r="N16" s="5">
        <f>'DE_VIE Gruppe inkl. MLA und KSC'!N17</f>
        <v>15.859813325749151</v>
      </c>
      <c r="O16" s="3">
        <f>'DE_VIE Gruppe inkl. MLA und KSC'!O17</f>
        <v>2687114</v>
      </c>
      <c r="P16" s="5">
        <f>'DE_VIE Gruppe inkl. MLA und KSC'!P17</f>
        <v>14.653523814237591</v>
      </c>
      <c r="Q16" s="16"/>
      <c r="R16" s="15"/>
    </row>
    <row r="17" spans="1:18" x14ac:dyDescent="0.25">
      <c r="A17" s="2" t="s">
        <v>46</v>
      </c>
      <c r="B17" s="3">
        <f>'DE_VIE Gruppe inkl. MLA und KSC'!B18</f>
        <v>920</v>
      </c>
      <c r="C17" s="3">
        <f>'DE_VIE Gruppe inkl. MLA und KSC'!C18</f>
        <v>562</v>
      </c>
      <c r="D17" s="3">
        <f>'DE_VIE Gruppe inkl. MLA und KSC'!D18</f>
        <v>824</v>
      </c>
      <c r="E17" s="3">
        <f>'DE_VIE Gruppe inkl. MLA und KSC'!E18</f>
        <v>546</v>
      </c>
      <c r="F17" s="3"/>
      <c r="G17" s="3"/>
      <c r="H17" s="3"/>
      <c r="I17" s="3"/>
      <c r="J17" s="3"/>
      <c r="K17" s="3"/>
      <c r="L17" s="3"/>
      <c r="M17" s="3"/>
      <c r="N17" s="5">
        <f>'DE_VIE Gruppe inkl. MLA und KSC'!N18</f>
        <v>-46.470588235294116</v>
      </c>
      <c r="O17" s="3">
        <f>'DE_VIE Gruppe inkl. MLA und KSC'!O18</f>
        <v>2852</v>
      </c>
      <c r="P17" s="5">
        <f>'DE_VIE Gruppe inkl. MLA und KSC'!P18</f>
        <v>-37.097485663872966</v>
      </c>
      <c r="Q17" s="16"/>
      <c r="R17" s="15"/>
    </row>
    <row r="18" spans="1:18" x14ac:dyDescent="0.25">
      <c r="A18" s="2" t="s">
        <v>47</v>
      </c>
      <c r="B18" s="3">
        <f>'DE_VIE Gruppe inkl. MLA und KSC'!B19</f>
        <v>3941</v>
      </c>
      <c r="C18" s="3">
        <f>'DE_VIE Gruppe inkl. MLA und KSC'!C19</f>
        <v>3947</v>
      </c>
      <c r="D18" s="3">
        <f>'DE_VIE Gruppe inkl. MLA und KSC'!D19</f>
        <v>4792</v>
      </c>
      <c r="E18" s="3">
        <f>'DE_VIE Gruppe inkl. MLA und KSC'!E19</f>
        <v>5801</v>
      </c>
      <c r="F18" s="3"/>
      <c r="G18" s="3"/>
      <c r="H18" s="3"/>
      <c r="I18" s="3"/>
      <c r="J18" s="3"/>
      <c r="K18" s="3"/>
      <c r="L18" s="3"/>
      <c r="M18" s="3"/>
      <c r="N18" s="5">
        <f>'DE_VIE Gruppe inkl. MLA und KSC'!N19</f>
        <v>13.146089330992794</v>
      </c>
      <c r="O18" s="3">
        <f>'DE_VIE Gruppe inkl. MLA und KSC'!O19</f>
        <v>18481</v>
      </c>
      <c r="P18" s="5">
        <f>'DE_VIE Gruppe inkl. MLA und KSC'!P19</f>
        <v>16.364437728245807</v>
      </c>
      <c r="Q18" s="16"/>
      <c r="R18" s="15"/>
    </row>
    <row r="19" spans="1:18" x14ac:dyDescent="0.25">
      <c r="A19" s="2" t="s">
        <v>48</v>
      </c>
      <c r="B19" s="6">
        <f>'DE_VIE Gruppe inkl. MLA und KSC'!B20</f>
        <v>1937126</v>
      </c>
      <c r="C19" s="6">
        <f>'DE_VIE Gruppe inkl. MLA und KSC'!C20</f>
        <v>1944864</v>
      </c>
      <c r="D19" s="6">
        <f>'DE_VIE Gruppe inkl. MLA und KSC'!D20</f>
        <v>2275279</v>
      </c>
      <c r="E19" s="6">
        <f>'DE_VIE Gruppe inkl. MLA und KSC'!E20</f>
        <v>2014973</v>
      </c>
      <c r="F19" s="6"/>
      <c r="G19" s="6"/>
      <c r="H19" s="6"/>
      <c r="I19" s="6"/>
      <c r="J19" s="6"/>
      <c r="K19" s="6"/>
      <c r="L19" s="6"/>
      <c r="M19" s="6"/>
      <c r="N19" s="5">
        <f>'DE_VIE Gruppe inkl. MLA und KSC'!N20</f>
        <v>11.786257373692322</v>
      </c>
      <c r="O19" s="6">
        <f>'DE_VIE Gruppe inkl. MLA und KSC'!O20</f>
        <v>8172242</v>
      </c>
      <c r="P19" s="5">
        <f>'DE_VIE Gruppe inkl. MLA und KSC'!P20</f>
        <v>21.743847030376816</v>
      </c>
      <c r="Q19" s="16"/>
      <c r="R19" s="15"/>
    </row>
    <row r="20" spans="1:18" x14ac:dyDescent="0.25">
      <c r="A20" s="2" t="s">
        <v>55</v>
      </c>
      <c r="B20" s="3">
        <f>'DE_VIE Gruppe inkl. MLA und KSC'!B21</f>
        <v>153874.27200000003</v>
      </c>
      <c r="C20" s="3">
        <f>'DE_VIE Gruppe inkl. MLA und KSC'!C21</f>
        <v>154580.54600000003</v>
      </c>
      <c r="D20" s="3">
        <f>'DE_VIE Gruppe inkl. MLA und KSC'!D21</f>
        <v>186343.9660000001</v>
      </c>
      <c r="E20" s="3">
        <f>'DE_VIE Gruppe inkl. MLA und KSC'!E21</f>
        <v>223655.1850000002</v>
      </c>
      <c r="F20" s="3"/>
      <c r="G20" s="3"/>
      <c r="H20" s="3"/>
      <c r="I20" s="3"/>
      <c r="J20" s="3"/>
      <c r="K20" s="3"/>
      <c r="L20" s="3"/>
      <c r="M20" s="3"/>
      <c r="N20" s="5">
        <f>'DE_VIE Gruppe inkl. MLA und KSC'!N21</f>
        <v>12.841875079407551</v>
      </c>
      <c r="O20" s="3">
        <f>'DE_VIE Gruppe inkl. MLA und KSC'!O21</f>
        <v>718453.96900000039</v>
      </c>
      <c r="P20" s="5">
        <f>'DE_VIE Gruppe inkl. MLA und KSC'!P21</f>
        <v>15.233413882506941</v>
      </c>
      <c r="Q20" s="16"/>
      <c r="R20" s="15"/>
    </row>
    <row r="21" spans="1:18" x14ac:dyDescent="0.25">
      <c r="A21" s="26" t="s">
        <v>50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15"/>
      <c r="R21" s="15"/>
    </row>
    <row r="22" spans="1:18" x14ac:dyDescent="0.25">
      <c r="A22" s="2" t="s">
        <v>44</v>
      </c>
      <c r="B22" s="3">
        <f>'DE_VIE Gruppe inkl. MLA und KSC'!B23</f>
        <v>38675</v>
      </c>
      <c r="C22" s="3">
        <f>'DE_VIE Gruppe inkl. MLA und KSC'!C23</f>
        <v>38187</v>
      </c>
      <c r="D22" s="3">
        <f>'DE_VIE Gruppe inkl. MLA und KSC'!D23</f>
        <v>40967</v>
      </c>
      <c r="E22" s="3">
        <f>'DE_VIE Gruppe inkl. MLA und KSC'!E23</f>
        <v>47565</v>
      </c>
      <c r="F22" s="3"/>
      <c r="G22" s="3"/>
      <c r="H22" s="3"/>
      <c r="I22" s="3"/>
      <c r="J22" s="3"/>
      <c r="K22" s="3"/>
      <c r="L22" s="3"/>
      <c r="M22" s="3"/>
      <c r="N22" s="5">
        <f>'DE_VIE Gruppe inkl. MLA und KSC'!N23</f>
        <v>23.622517933257093</v>
      </c>
      <c r="O22" s="3">
        <f>'DE_VIE Gruppe inkl. MLA und KSC'!O23</f>
        <v>165394</v>
      </c>
      <c r="P22" s="5">
        <f>'DE_VIE Gruppe inkl. MLA und KSC'!P23</f>
        <v>21.772614156763993</v>
      </c>
      <c r="Q22" s="16"/>
      <c r="R22" s="15"/>
    </row>
    <row r="23" spans="1:18" x14ac:dyDescent="0.25">
      <c r="A23" s="2" t="s">
        <v>45</v>
      </c>
      <c r="B23" s="3">
        <f>'DE_VIE Gruppe inkl. MLA und KSC'!B24</f>
        <v>38675</v>
      </c>
      <c r="C23" s="3">
        <f>'DE_VIE Gruppe inkl. MLA und KSC'!C24</f>
        <v>38187</v>
      </c>
      <c r="D23" s="3">
        <f>'DE_VIE Gruppe inkl. MLA und KSC'!D24</f>
        <v>40967</v>
      </c>
      <c r="E23" s="3">
        <f>'DE_VIE Gruppe inkl. MLA und KSC'!E24</f>
        <v>47565</v>
      </c>
      <c r="F23" s="3"/>
      <c r="G23" s="3"/>
      <c r="H23" s="3"/>
      <c r="I23" s="3"/>
      <c r="J23" s="3"/>
      <c r="K23" s="3"/>
      <c r="L23" s="3"/>
      <c r="M23" s="3"/>
      <c r="N23" s="5">
        <f>'DE_VIE Gruppe inkl. MLA und KSC'!N24</f>
        <v>23.622517933257093</v>
      </c>
      <c r="O23" s="3">
        <f>'DE_VIE Gruppe inkl. MLA und KSC'!O24</f>
        <v>165394</v>
      </c>
      <c r="P23" s="5">
        <f>'DE_VIE Gruppe inkl. MLA und KSC'!P24</f>
        <v>21.772614156763993</v>
      </c>
      <c r="Q23" s="16"/>
      <c r="R23" s="15"/>
    </row>
    <row r="24" spans="1:18" x14ac:dyDescent="0.25">
      <c r="A24" s="2" t="s">
        <v>46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5"/>
      <c r="O24" s="3"/>
      <c r="P24" s="5"/>
      <c r="Q24" s="16"/>
      <c r="R24" s="15"/>
    </row>
    <row r="25" spans="1:18" x14ac:dyDescent="0.25">
      <c r="A25" s="2" t="s">
        <v>47</v>
      </c>
      <c r="B25" s="3">
        <f>'DE_VIE Gruppe inkl. MLA und KSC'!B26</f>
        <v>345</v>
      </c>
      <c r="C25" s="3">
        <f>'DE_VIE Gruppe inkl. MLA und KSC'!C26</f>
        <v>322</v>
      </c>
      <c r="D25" s="3">
        <f>'DE_VIE Gruppe inkl. MLA und KSC'!D26</f>
        <v>344</v>
      </c>
      <c r="E25" s="3">
        <f>'DE_VIE Gruppe inkl. MLA und KSC'!E26</f>
        <v>397</v>
      </c>
      <c r="F25" s="3"/>
      <c r="G25" s="3"/>
      <c r="H25" s="3"/>
      <c r="I25" s="3"/>
      <c r="J25" s="3"/>
      <c r="K25" s="3"/>
      <c r="L25" s="3"/>
      <c r="M25" s="3"/>
      <c r="N25" s="5">
        <f>'DE_VIE Gruppe inkl. MLA und KSC'!N26</f>
        <v>19.21921921921923</v>
      </c>
      <c r="O25" s="3">
        <f>'DE_VIE Gruppe inkl. MLA und KSC'!O26</f>
        <v>1408</v>
      </c>
      <c r="P25" s="5">
        <f>'DE_VIE Gruppe inkl. MLA und KSC'!P26</f>
        <v>20.96219931271477</v>
      </c>
      <c r="Q25" s="16"/>
      <c r="R25" s="15"/>
    </row>
    <row r="26" spans="1:18" x14ac:dyDescent="0.25">
      <c r="A26" s="2" t="s">
        <v>48</v>
      </c>
      <c r="B26" s="6"/>
      <c r="C26" s="3"/>
      <c r="D26" s="3"/>
      <c r="E26" s="3"/>
      <c r="F26" s="6"/>
      <c r="G26" s="6"/>
      <c r="H26" s="6"/>
      <c r="I26" s="6"/>
      <c r="J26" s="6"/>
      <c r="K26" s="6"/>
      <c r="L26" s="6"/>
      <c r="M26" s="6"/>
      <c r="N26" s="5"/>
      <c r="O26" s="3"/>
      <c r="P26" s="5"/>
      <c r="Q26" s="16"/>
      <c r="R26" s="15"/>
    </row>
    <row r="27" spans="1:18" x14ac:dyDescent="0.25">
      <c r="A27" s="2" t="s">
        <v>55</v>
      </c>
      <c r="B27" s="3">
        <f>'DE_VIE Gruppe inkl. MLA und KSC'!B28</f>
        <v>10557</v>
      </c>
      <c r="C27" s="3">
        <f>'DE_VIE Gruppe inkl. MLA und KSC'!C28</f>
        <v>9888</v>
      </c>
      <c r="D27" s="3">
        <f>'DE_VIE Gruppe inkl. MLA und KSC'!D28</f>
        <v>10565</v>
      </c>
      <c r="E27" s="3">
        <f>'DE_VIE Gruppe inkl. MLA und KSC'!E28</f>
        <v>12256</v>
      </c>
      <c r="F27" s="3"/>
      <c r="G27" s="3"/>
      <c r="H27" s="3"/>
      <c r="I27" s="3"/>
      <c r="J27" s="3"/>
      <c r="K27" s="3"/>
      <c r="L27" s="3"/>
      <c r="M27" s="3"/>
      <c r="N27" s="5">
        <f>'DE_VIE Gruppe inkl. MLA und KSC'!N28</f>
        <v>45.922133587331814</v>
      </c>
      <c r="O27" s="3">
        <f>'DE_VIE Gruppe inkl. MLA und KSC'!O28</f>
        <v>43266</v>
      </c>
      <c r="P27" s="5">
        <f>'DE_VIE Gruppe inkl. MLA und KSC'!P28</f>
        <v>28.871414529532657</v>
      </c>
      <c r="Q27" s="16"/>
      <c r="R27" s="15"/>
    </row>
    <row r="28" spans="1:18" x14ac:dyDescent="0.25">
      <c r="A28" s="26" t="s">
        <v>51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15"/>
      <c r="R28" s="15"/>
    </row>
    <row r="29" spans="1:18" x14ac:dyDescent="0.25">
      <c r="A29" s="2" t="s">
        <v>44</v>
      </c>
      <c r="B29" s="3">
        <f>'DE_VIE Gruppe inkl. MLA und KSC'!B30</f>
        <v>2436351</v>
      </c>
      <c r="C29" s="3">
        <f>'DE_VIE Gruppe inkl. MLA und KSC'!C30</f>
        <v>2499805</v>
      </c>
      <c r="D29" s="3">
        <f>'DE_VIE Gruppe inkl. MLA und KSC'!D30</f>
        <v>2993138</v>
      </c>
      <c r="E29" s="3">
        <f>'DE_VIE Gruppe inkl. MLA und KSC'!E30</f>
        <v>3753111</v>
      </c>
      <c r="F29" s="3"/>
      <c r="G29" s="3"/>
      <c r="H29" s="3"/>
      <c r="I29" s="3"/>
      <c r="J29" s="3"/>
      <c r="K29" s="3"/>
      <c r="L29" s="3"/>
      <c r="M29" s="3"/>
      <c r="N29" s="5">
        <f>'DE_VIE Gruppe inkl. MLA und KSC'!N30</f>
        <v>9.6372146719642338</v>
      </c>
      <c r="O29" s="3">
        <f>'DE_VIE Gruppe inkl. MLA und KSC'!O30</f>
        <v>11682405</v>
      </c>
      <c r="P29" s="5">
        <f>'DE_VIE Gruppe inkl. MLA und KSC'!P30</f>
        <v>6.1571560318882002</v>
      </c>
      <c r="Q29" s="15"/>
      <c r="R29" s="15"/>
    </row>
    <row r="30" spans="1:18" x14ac:dyDescent="0.25">
      <c r="A30" s="2" t="s">
        <v>45</v>
      </c>
      <c r="B30" s="3">
        <f>'DE_VIE Gruppe inkl. MLA und KSC'!B31</f>
        <v>2087919</v>
      </c>
      <c r="C30" s="3">
        <f>'DE_VIE Gruppe inkl. MLA und KSC'!C31</f>
        <v>2165844</v>
      </c>
      <c r="D30" s="3">
        <f>'DE_VIE Gruppe inkl. MLA und KSC'!D31</f>
        <v>2537408</v>
      </c>
      <c r="E30" s="3">
        <f>'DE_VIE Gruppe inkl. MLA und KSC'!E31</f>
        <v>3111781</v>
      </c>
      <c r="F30" s="3"/>
      <c r="G30" s="3"/>
      <c r="H30" s="3"/>
      <c r="I30" s="3"/>
      <c r="J30" s="3"/>
      <c r="K30" s="3"/>
      <c r="L30" s="3"/>
      <c r="M30" s="3"/>
      <c r="N30" s="5">
        <f>'DE_VIE Gruppe inkl. MLA und KSC'!N31</f>
        <v>9.6314791320888169</v>
      </c>
      <c r="O30" s="3">
        <f>'DE_VIE Gruppe inkl. MLA und KSC'!O31</f>
        <v>9902952</v>
      </c>
      <c r="P30" s="5">
        <f>'DE_VIE Gruppe inkl. MLA und KSC'!P31</f>
        <v>7.3048600787902984</v>
      </c>
      <c r="Q30" s="15"/>
      <c r="R30" s="15"/>
    </row>
    <row r="31" spans="1:18" x14ac:dyDescent="0.25">
      <c r="A31" s="2" t="s">
        <v>46</v>
      </c>
      <c r="B31" s="3">
        <f>'DE_VIE Gruppe inkl. MLA und KSC'!B32</f>
        <v>341298</v>
      </c>
      <c r="C31" s="3">
        <f>'DE_VIE Gruppe inkl. MLA und KSC'!C32</f>
        <v>326752</v>
      </c>
      <c r="D31" s="3">
        <f>'DE_VIE Gruppe inkl. MLA und KSC'!D32</f>
        <v>449982</v>
      </c>
      <c r="E31" s="3">
        <f>'DE_VIE Gruppe inkl. MLA und KSC'!E32</f>
        <v>620886</v>
      </c>
      <c r="F31" s="3"/>
      <c r="G31" s="3"/>
      <c r="H31" s="3"/>
      <c r="I31" s="3"/>
      <c r="J31" s="3"/>
      <c r="K31" s="3"/>
      <c r="L31" s="3"/>
      <c r="M31" s="3"/>
      <c r="N31" s="5">
        <f>'DE_VIE Gruppe inkl. MLA und KSC'!N32</f>
        <v>7.7915855043176663</v>
      </c>
      <c r="O31" s="3">
        <f>'DE_VIE Gruppe inkl. MLA und KSC'!O32</f>
        <v>1738918</v>
      </c>
      <c r="P31" s="5">
        <f>'DE_VIE Gruppe inkl. MLA und KSC'!P32</f>
        <v>-0.46000066401290507</v>
      </c>
      <c r="Q31" s="15"/>
      <c r="R31" s="15"/>
    </row>
    <row r="32" spans="1:18" x14ac:dyDescent="0.25">
      <c r="A32" s="2" t="s">
        <v>47</v>
      </c>
      <c r="B32" s="3">
        <f>'DE_VIE Gruppe inkl. MLA und KSC'!B33</f>
        <v>20064</v>
      </c>
      <c r="C32" s="3">
        <f>'DE_VIE Gruppe inkl. MLA und KSC'!C33</f>
        <v>19255</v>
      </c>
      <c r="D32" s="3">
        <f>'DE_VIE Gruppe inkl. MLA und KSC'!D33</f>
        <v>22975</v>
      </c>
      <c r="E32" s="3">
        <f>'DE_VIE Gruppe inkl. MLA und KSC'!E33</f>
        <v>26754</v>
      </c>
      <c r="F32" s="3"/>
      <c r="G32" s="3"/>
      <c r="H32" s="3"/>
      <c r="I32" s="3"/>
      <c r="J32" s="3"/>
      <c r="K32" s="3"/>
      <c r="L32" s="3"/>
      <c r="M32" s="3"/>
      <c r="N32" s="5">
        <f>'DE_VIE Gruppe inkl. MLA und KSC'!N33</f>
        <v>5.8516320474777395</v>
      </c>
      <c r="O32" s="3">
        <f>'DE_VIE Gruppe inkl. MLA und KSC'!O33</f>
        <v>89048</v>
      </c>
      <c r="P32" s="5">
        <f>'DE_VIE Gruppe inkl. MLA und KSC'!P33</f>
        <v>7.0867656785521094</v>
      </c>
      <c r="Q32" s="15"/>
      <c r="R32" s="15"/>
    </row>
    <row r="33" spans="1:18" x14ac:dyDescent="0.25">
      <c r="A33" s="2" t="s">
        <v>48</v>
      </c>
      <c r="B33" s="6">
        <f>'DE_VIE Gruppe inkl. MLA und KSC'!B34</f>
        <v>23478029.41</v>
      </c>
      <c r="C33" s="6">
        <f>'DE_VIE Gruppe inkl. MLA und KSC'!C34</f>
        <v>25177725.34</v>
      </c>
      <c r="D33" s="6">
        <f>'DE_VIE Gruppe inkl. MLA und KSC'!D34</f>
        <v>30783401.23</v>
      </c>
      <c r="E33" s="6">
        <f>'DE_VIE Gruppe inkl. MLA und KSC'!E34</f>
        <v>29014429.629999999</v>
      </c>
      <c r="F33" s="6"/>
      <c r="G33" s="6"/>
      <c r="H33" s="6"/>
      <c r="I33" s="6"/>
      <c r="J33" s="6"/>
      <c r="K33" s="6"/>
      <c r="L33" s="6"/>
      <c r="M33" s="6"/>
      <c r="N33" s="5">
        <f>'DE_VIE Gruppe inkl. MLA und KSC'!N34</f>
        <v>12.928076998013239</v>
      </c>
      <c r="O33" s="6">
        <f>'DE_VIE Gruppe inkl. MLA und KSC'!O34</f>
        <v>108453585.61</v>
      </c>
      <c r="P33" s="5">
        <f>'DE_VIE Gruppe inkl. MLA und KSC'!P34</f>
        <v>9.9245813306768405</v>
      </c>
      <c r="Q33" s="15"/>
      <c r="R33" s="15"/>
    </row>
    <row r="34" spans="1:18" x14ac:dyDescent="0.25">
      <c r="A34" s="2" t="s">
        <v>55</v>
      </c>
      <c r="B34" s="3">
        <f>'DE_VIE Gruppe inkl. MLA und KSC'!B35</f>
        <v>857850.272</v>
      </c>
      <c r="C34" s="3">
        <f>'DE_VIE Gruppe inkl. MLA und KSC'!C35</f>
        <v>817278.54600000009</v>
      </c>
      <c r="D34" s="3">
        <f>'DE_VIE Gruppe inkl. MLA und KSC'!D35</f>
        <v>967884.96600000013</v>
      </c>
      <c r="E34" s="3">
        <f>'DE_VIE Gruppe inkl. MLA und KSC'!E35</f>
        <v>1122508.1850000003</v>
      </c>
      <c r="F34" s="3"/>
      <c r="G34" s="3"/>
      <c r="H34" s="3"/>
      <c r="I34" s="3"/>
      <c r="J34" s="3"/>
      <c r="K34" s="3"/>
      <c r="L34" s="3"/>
      <c r="M34" s="3"/>
      <c r="N34" s="5">
        <f>'DE_VIE Gruppe inkl. MLA und KSC'!N35</f>
        <v>7.5970013635072053</v>
      </c>
      <c r="O34" s="3">
        <f>'DE_VIE Gruppe inkl. MLA und KSC'!O35</f>
        <v>3765521.9690000005</v>
      </c>
      <c r="P34" s="5">
        <f>'DE_VIE Gruppe inkl. MLA und KSC'!P35</f>
        <v>7.3029359403195437</v>
      </c>
      <c r="Q34" s="15"/>
      <c r="R34" s="15"/>
    </row>
    <row r="35" spans="1:18" x14ac:dyDescent="0.25">
      <c r="A35" s="1"/>
    </row>
    <row r="36" spans="1:18" x14ac:dyDescent="0.25">
      <c r="A36" s="1"/>
    </row>
    <row r="37" spans="1:18" x14ac:dyDescent="0.25">
      <c r="B37" s="25">
        <v>2024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</row>
    <row r="38" spans="1:18" x14ac:dyDescent="0.25">
      <c r="A38" s="1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7" t="s">
        <v>41</v>
      </c>
      <c r="O38" s="18"/>
      <c r="P38" s="17" t="s">
        <v>41</v>
      </c>
    </row>
    <row r="39" spans="1:18" x14ac:dyDescent="0.25">
      <c r="A39" s="1"/>
      <c r="B39" s="17" t="s">
        <v>32</v>
      </c>
      <c r="C39" s="17" t="s">
        <v>33</v>
      </c>
      <c r="D39" s="17" t="s">
        <v>34</v>
      </c>
      <c r="E39" s="17" t="s">
        <v>14</v>
      </c>
      <c r="F39" s="17" t="s">
        <v>35</v>
      </c>
      <c r="G39" s="17" t="s">
        <v>36</v>
      </c>
      <c r="H39" s="17" t="s">
        <v>37</v>
      </c>
      <c r="I39" s="17" t="s">
        <v>15</v>
      </c>
      <c r="J39" s="17" t="s">
        <v>16</v>
      </c>
      <c r="K39" s="17" t="s">
        <v>38</v>
      </c>
      <c r="L39" s="17" t="s">
        <v>18</v>
      </c>
      <c r="M39" s="17" t="s">
        <v>39</v>
      </c>
      <c r="N39" s="17" t="s">
        <v>42</v>
      </c>
      <c r="O39" s="17" t="s">
        <v>40</v>
      </c>
      <c r="P39" s="17" t="s">
        <v>43</v>
      </c>
    </row>
    <row r="40" spans="1:18" x14ac:dyDescent="0.25">
      <c r="A40" s="26" t="s">
        <v>31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</row>
    <row r="41" spans="1:18" x14ac:dyDescent="0.25">
      <c r="A41" s="2" t="s">
        <v>44</v>
      </c>
      <c r="B41" s="3">
        <v>1828557</v>
      </c>
      <c r="C41" s="3">
        <v>1875075</v>
      </c>
      <c r="D41" s="3">
        <v>2206931</v>
      </c>
      <c r="E41" s="3">
        <v>2610171</v>
      </c>
      <c r="F41" s="3">
        <v>2844748</v>
      </c>
      <c r="G41" s="3">
        <v>3020849</v>
      </c>
      <c r="H41" s="3">
        <v>3324096</v>
      </c>
      <c r="I41" s="3">
        <v>3331345</v>
      </c>
      <c r="J41" s="3">
        <v>3078141</v>
      </c>
      <c r="K41" s="3">
        <v>2954291</v>
      </c>
      <c r="L41" s="3">
        <v>2264936</v>
      </c>
      <c r="M41" s="3">
        <v>2380696</v>
      </c>
      <c r="N41" s="5">
        <f>'DE_VIE Gruppe inkl. MLA und KSC'!N42</f>
        <v>8.7728436148447173</v>
      </c>
      <c r="O41" s="3">
        <f>'DE_VIE Gruppe inkl. MLA und KSC'!O42</f>
        <v>31719836</v>
      </c>
      <c r="P41" s="5">
        <f>'DE_VIE Gruppe inkl. MLA und KSC'!P42</f>
        <v>7.4040437086604793</v>
      </c>
      <c r="Q41" s="15"/>
      <c r="R41" s="15"/>
    </row>
    <row r="42" spans="1:18" x14ac:dyDescent="0.25">
      <c r="A42" s="2" t="s">
        <v>45</v>
      </c>
      <c r="B42" s="3">
        <v>1453789</v>
      </c>
      <c r="C42" s="3">
        <v>1499010</v>
      </c>
      <c r="D42" s="3">
        <v>1770113</v>
      </c>
      <c r="E42" s="3">
        <v>2026385</v>
      </c>
      <c r="F42" s="3">
        <v>2198949</v>
      </c>
      <c r="G42" s="3">
        <v>2338351</v>
      </c>
      <c r="H42" s="3">
        <v>2535665</v>
      </c>
      <c r="I42" s="3">
        <v>2575536</v>
      </c>
      <c r="J42" s="3">
        <v>2358092</v>
      </c>
      <c r="K42" s="3">
        <v>2248463</v>
      </c>
      <c r="L42" s="3">
        <v>1850561</v>
      </c>
      <c r="M42" s="3">
        <v>2010474</v>
      </c>
      <c r="N42" s="5">
        <f>'DE_VIE Gruppe inkl. MLA und KSC'!N43</f>
        <v>11.294811895219325</v>
      </c>
      <c r="O42" s="3">
        <f>'DE_VIE Gruppe inkl. MLA und KSC'!O43</f>
        <v>24865388</v>
      </c>
      <c r="P42" s="5">
        <f>'DE_VIE Gruppe inkl. MLA und KSC'!P43</f>
        <v>8.9090457876880969</v>
      </c>
      <c r="Q42" s="15"/>
      <c r="R42" s="15"/>
    </row>
    <row r="43" spans="1:18" x14ac:dyDescent="0.25">
      <c r="A43" s="2" t="s">
        <v>46</v>
      </c>
      <c r="B43" s="3">
        <v>366910</v>
      </c>
      <c r="C43" s="3">
        <v>370020</v>
      </c>
      <c r="D43" s="3">
        <v>430504</v>
      </c>
      <c r="E43" s="3">
        <v>574986</v>
      </c>
      <c r="F43" s="3">
        <v>638092</v>
      </c>
      <c r="G43" s="3">
        <v>673526</v>
      </c>
      <c r="H43" s="3">
        <v>777360</v>
      </c>
      <c r="I43" s="3">
        <v>746810</v>
      </c>
      <c r="J43" s="3">
        <v>711994</v>
      </c>
      <c r="K43" s="3">
        <v>696286</v>
      </c>
      <c r="L43" s="3">
        <v>407822</v>
      </c>
      <c r="M43" s="3">
        <v>362998</v>
      </c>
      <c r="N43" s="5">
        <f>'DE_VIE Gruppe inkl. MLA und KSC'!N44</f>
        <v>-3.0614588396152387</v>
      </c>
      <c r="O43" s="3">
        <f>'DE_VIE Gruppe inkl. MLA und KSC'!O44</f>
        <v>6757308</v>
      </c>
      <c r="P43" s="5">
        <f>'DE_VIE Gruppe inkl. MLA und KSC'!P44</f>
        <v>2.0608494785120168</v>
      </c>
      <c r="Q43" s="15"/>
      <c r="R43" s="15"/>
    </row>
    <row r="44" spans="1:18" x14ac:dyDescent="0.25">
      <c r="A44" s="2" t="s">
        <v>47</v>
      </c>
      <c r="B44" s="3">
        <v>15175</v>
      </c>
      <c r="C44" s="3">
        <v>14551</v>
      </c>
      <c r="D44" s="3">
        <v>16568</v>
      </c>
      <c r="E44" s="3">
        <v>19815</v>
      </c>
      <c r="F44" s="3">
        <v>21709</v>
      </c>
      <c r="G44" s="3">
        <v>21874</v>
      </c>
      <c r="H44" s="3">
        <v>22829</v>
      </c>
      <c r="I44" s="3">
        <v>22785</v>
      </c>
      <c r="J44" s="3">
        <v>22050</v>
      </c>
      <c r="K44" s="3">
        <v>21824</v>
      </c>
      <c r="L44" s="3">
        <v>17291</v>
      </c>
      <c r="M44" s="3">
        <v>17667</v>
      </c>
      <c r="N44" s="5">
        <f>'DE_VIE Gruppe inkl. MLA und KSC'!N45</f>
        <v>7.1376591873862916</v>
      </c>
      <c r="O44" s="3">
        <f>'DE_VIE Gruppe inkl. MLA und KSC'!O45</f>
        <v>234138</v>
      </c>
      <c r="P44" s="5">
        <f>'DE_VIE Gruppe inkl. MLA und KSC'!P45</f>
        <v>5.8992740677084488</v>
      </c>
      <c r="Q44" s="15"/>
      <c r="R44" s="15"/>
    </row>
    <row r="45" spans="1:18" x14ac:dyDescent="0.25">
      <c r="A45" s="2" t="s">
        <v>48</v>
      </c>
      <c r="B45" s="6">
        <v>20890402.740000002</v>
      </c>
      <c r="C45" s="6">
        <v>21141717.990000002</v>
      </c>
      <c r="D45" s="6">
        <v>26025835.390000001</v>
      </c>
      <c r="E45" s="6">
        <v>23889973.550000001</v>
      </c>
      <c r="F45" s="6">
        <v>24361864.149999999</v>
      </c>
      <c r="G45" s="6">
        <v>24808370.719999999</v>
      </c>
      <c r="H45" s="6">
        <v>25647163.969999999</v>
      </c>
      <c r="I45" s="6">
        <v>24048425.039999999</v>
      </c>
      <c r="J45" s="6">
        <v>25546557.399999999</v>
      </c>
      <c r="K45" s="6">
        <v>29427376.460000001</v>
      </c>
      <c r="L45" s="6">
        <v>27133743.68</v>
      </c>
      <c r="M45" s="6">
        <v>25023405.73</v>
      </c>
      <c r="N45" s="5">
        <f>'DE_VIE Gruppe inkl. MLA und KSC'!N46</f>
        <v>21.903124096522774</v>
      </c>
      <c r="O45" s="6">
        <f>'DE_VIE Gruppe inkl. MLA und KSC'!O46</f>
        <v>297944836.81999999</v>
      </c>
      <c r="P45" s="5">
        <f>'DE_VIE Gruppe inkl. MLA und KSC'!P46</f>
        <v>21.605875856711918</v>
      </c>
      <c r="Q45" s="15"/>
      <c r="R45" s="15"/>
    </row>
    <row r="46" spans="1:18" x14ac:dyDescent="0.25">
      <c r="A46" s="2" t="s">
        <v>55</v>
      </c>
      <c r="B46" s="3">
        <v>659196</v>
      </c>
      <c r="C46" s="3">
        <v>633566</v>
      </c>
      <c r="D46" s="3">
        <v>722781</v>
      </c>
      <c r="E46" s="3">
        <v>836651</v>
      </c>
      <c r="F46" s="3">
        <v>918474</v>
      </c>
      <c r="G46" s="3">
        <v>929569</v>
      </c>
      <c r="H46" s="3">
        <v>976752</v>
      </c>
      <c r="I46" s="3">
        <v>977023</v>
      </c>
      <c r="J46" s="3">
        <v>941622</v>
      </c>
      <c r="K46" s="3">
        <v>932572</v>
      </c>
      <c r="L46" s="3">
        <v>743745</v>
      </c>
      <c r="M46" s="3">
        <v>768027</v>
      </c>
      <c r="N46" s="5">
        <f>'DE_VIE Gruppe inkl. MLA und KSC'!N47</f>
        <v>7.8510864772411315</v>
      </c>
      <c r="O46" s="3">
        <f>'DE_VIE Gruppe inkl. MLA und KSC'!O47</f>
        <v>10039978</v>
      </c>
      <c r="P46" s="5">
        <f>'DE_VIE Gruppe inkl. MLA und KSC'!P47</f>
        <v>8.1549320642265055</v>
      </c>
      <c r="Q46" s="15"/>
      <c r="R46" s="15"/>
    </row>
    <row r="47" spans="1:18" x14ac:dyDescent="0.25">
      <c r="A47" s="26" t="s">
        <v>49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15"/>
      <c r="R47" s="15"/>
    </row>
    <row r="48" spans="1:18" x14ac:dyDescent="0.25">
      <c r="A48" s="2" t="s">
        <v>44</v>
      </c>
      <c r="B48" s="3">
        <v>465473</v>
      </c>
      <c r="C48" s="3">
        <v>474404</v>
      </c>
      <c r="D48" s="3">
        <v>633826</v>
      </c>
      <c r="E48" s="3">
        <v>774562</v>
      </c>
      <c r="F48" s="3">
        <v>858402</v>
      </c>
      <c r="G48" s="3">
        <v>858738</v>
      </c>
      <c r="H48" s="3">
        <v>951843</v>
      </c>
      <c r="I48" s="3">
        <v>983182</v>
      </c>
      <c r="J48" s="3">
        <v>896452</v>
      </c>
      <c r="K48" s="3">
        <v>838393</v>
      </c>
      <c r="L48" s="3">
        <v>630637</v>
      </c>
      <c r="M48" s="3">
        <v>591539</v>
      </c>
      <c r="N48" s="5">
        <f>'DE_VIE Gruppe inkl. MLA und KSC'!N49</f>
        <v>11.813451131386788</v>
      </c>
      <c r="O48" s="3">
        <f>'DE_VIE Gruppe inkl. MLA und KSC'!O49</f>
        <v>8957451</v>
      </c>
      <c r="P48" s="5">
        <f>'DE_VIE Gruppe inkl. MLA und KSC'!P49</f>
        <v>14.794345589835345</v>
      </c>
      <c r="Q48" s="16"/>
      <c r="R48" s="15"/>
    </row>
    <row r="49" spans="1:18" x14ac:dyDescent="0.25">
      <c r="A49" s="2" t="s">
        <v>45</v>
      </c>
      <c r="B49" s="3">
        <v>463819</v>
      </c>
      <c r="C49" s="3">
        <v>473481</v>
      </c>
      <c r="D49" s="3">
        <v>632842</v>
      </c>
      <c r="E49" s="3">
        <v>773540</v>
      </c>
      <c r="F49" s="3">
        <v>857408</v>
      </c>
      <c r="G49" s="3">
        <v>857702</v>
      </c>
      <c r="H49" s="3">
        <v>950882</v>
      </c>
      <c r="I49" s="3">
        <v>982488</v>
      </c>
      <c r="J49" s="3">
        <v>895518</v>
      </c>
      <c r="K49" s="3">
        <v>837455</v>
      </c>
      <c r="L49" s="3">
        <v>629806</v>
      </c>
      <c r="M49" s="3">
        <v>590156</v>
      </c>
      <c r="N49" s="5">
        <f>'DE_VIE Gruppe inkl. MLA und KSC'!N50</f>
        <v>11.990010854466648</v>
      </c>
      <c r="O49" s="3">
        <f>'DE_VIE Gruppe inkl. MLA und KSC'!O50</f>
        <v>8945097</v>
      </c>
      <c r="P49" s="5">
        <f>'DE_VIE Gruppe inkl. MLA und KSC'!P50</f>
        <v>15.069932687713749</v>
      </c>
      <c r="Q49" s="16"/>
      <c r="R49" s="15"/>
    </row>
    <row r="50" spans="1:18" x14ac:dyDescent="0.25">
      <c r="A50" s="2" t="s">
        <v>46</v>
      </c>
      <c r="B50" s="3">
        <v>1654</v>
      </c>
      <c r="C50" s="3">
        <v>922</v>
      </c>
      <c r="D50" s="3">
        <v>938</v>
      </c>
      <c r="E50" s="3">
        <v>1020</v>
      </c>
      <c r="F50" s="3">
        <v>994</v>
      </c>
      <c r="G50" s="3">
        <v>1034</v>
      </c>
      <c r="H50" s="3">
        <v>958</v>
      </c>
      <c r="I50" s="3">
        <v>694</v>
      </c>
      <c r="J50" s="3">
        <v>930</v>
      </c>
      <c r="K50" s="3">
        <v>938</v>
      </c>
      <c r="L50" s="3">
        <v>830</v>
      </c>
      <c r="M50" s="3">
        <v>1382</v>
      </c>
      <c r="N50" s="5">
        <f>'DE_VIE Gruppe inkl. MLA und KSC'!N51</f>
        <v>-33.172147001934235</v>
      </c>
      <c r="O50" s="3">
        <f>'DE_VIE Gruppe inkl. MLA und KSC'!O51</f>
        <v>12294</v>
      </c>
      <c r="P50" s="5">
        <f>'DE_VIE Gruppe inkl. MLA und KSC'!P51</f>
        <v>-58.192205672311779</v>
      </c>
      <c r="Q50" s="16"/>
      <c r="R50" s="15"/>
    </row>
    <row r="51" spans="1:18" x14ac:dyDescent="0.25">
      <c r="A51" s="2" t="s">
        <v>47</v>
      </c>
      <c r="B51" s="3">
        <v>3511</v>
      </c>
      <c r="C51" s="3">
        <v>3213</v>
      </c>
      <c r="D51" s="3">
        <v>4031</v>
      </c>
      <c r="E51" s="3">
        <v>5127</v>
      </c>
      <c r="F51" s="3">
        <v>5607</v>
      </c>
      <c r="G51" s="3">
        <v>5633</v>
      </c>
      <c r="H51" s="3">
        <v>6053</v>
      </c>
      <c r="I51" s="3">
        <v>6106</v>
      </c>
      <c r="J51" s="3">
        <v>5611</v>
      </c>
      <c r="K51" s="3">
        <v>5486</v>
      </c>
      <c r="L51" s="3">
        <v>4197</v>
      </c>
      <c r="M51" s="3">
        <v>4198</v>
      </c>
      <c r="N51" s="5">
        <f>'DE_VIE Gruppe inkl. MLA und KSC'!N52</f>
        <v>11.589580010632638</v>
      </c>
      <c r="O51" s="3">
        <f>'DE_VIE Gruppe inkl. MLA und KSC'!O52</f>
        <v>58773</v>
      </c>
      <c r="P51" s="5">
        <f>'DE_VIE Gruppe inkl. MLA und KSC'!P52</f>
        <v>14.449009794948697</v>
      </c>
      <c r="Q51" s="16"/>
      <c r="R51" s="15"/>
    </row>
    <row r="52" spans="1:18" x14ac:dyDescent="0.25">
      <c r="A52" s="2" t="s">
        <v>48</v>
      </c>
      <c r="B52" s="6">
        <v>1528411</v>
      </c>
      <c r="C52" s="6">
        <v>1539817</v>
      </c>
      <c r="D52" s="6">
        <v>1841902</v>
      </c>
      <c r="E52" s="6">
        <v>1802523</v>
      </c>
      <c r="F52" s="6">
        <v>1899437</v>
      </c>
      <c r="G52" s="6">
        <v>1760123</v>
      </c>
      <c r="H52" s="6">
        <v>1977135</v>
      </c>
      <c r="I52" s="6">
        <v>1845058</v>
      </c>
      <c r="J52" s="6">
        <v>1803382</v>
      </c>
      <c r="K52" s="6">
        <v>2005957</v>
      </c>
      <c r="L52" s="6">
        <v>2119424</v>
      </c>
      <c r="M52" s="6">
        <v>2070489</v>
      </c>
      <c r="N52" s="5">
        <f>'DE_VIE Gruppe inkl. MLA und KSC'!N53</f>
        <v>19.244994620844391</v>
      </c>
      <c r="O52" s="6">
        <f>'DE_VIE Gruppe inkl. MLA und KSC'!O53</f>
        <v>22193658</v>
      </c>
      <c r="P52" s="5">
        <f>'DE_VIE Gruppe inkl. MLA und KSC'!P53</f>
        <v>15.208319047139751</v>
      </c>
      <c r="Q52" s="16"/>
      <c r="R52" s="15"/>
    </row>
    <row r="53" spans="1:18" x14ac:dyDescent="0.25">
      <c r="A53" s="2" t="s">
        <v>55</v>
      </c>
      <c r="B53" s="3">
        <v>139239.31700000001</v>
      </c>
      <c r="C53" s="3">
        <v>127479.45499999997</v>
      </c>
      <c r="D53" s="3">
        <v>158556.05299999993</v>
      </c>
      <c r="E53" s="3">
        <v>198202.29400000011</v>
      </c>
      <c r="F53" s="3">
        <v>216821.56200000003</v>
      </c>
      <c r="G53" s="3">
        <v>215266.78599999999</v>
      </c>
      <c r="H53" s="3">
        <v>230423.43600000005</v>
      </c>
      <c r="I53" s="3">
        <v>235553.30700000006</v>
      </c>
      <c r="J53" s="3">
        <v>217523.11500000005</v>
      </c>
      <c r="K53" s="3">
        <v>213511.20400000003</v>
      </c>
      <c r="L53" s="3">
        <v>163551.52400000006</v>
      </c>
      <c r="M53" s="3">
        <v>163427.503</v>
      </c>
      <c r="N53" s="5">
        <f>'DE_VIE Gruppe inkl. MLA und KSC'!N54</f>
        <v>9.3101513078808864</v>
      </c>
      <c r="O53" s="3">
        <f>'DE_VIE Gruppe inkl. MLA und KSC'!O54</f>
        <v>2279555.5560000003</v>
      </c>
      <c r="P53" s="5">
        <f>'DE_VIE Gruppe inkl. MLA und KSC'!P54</f>
        <v>13.331683392838833</v>
      </c>
      <c r="Q53" s="16"/>
      <c r="R53" s="15"/>
    </row>
    <row r="54" spans="1:18" x14ac:dyDescent="0.25">
      <c r="A54" s="26" t="s">
        <v>50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15"/>
      <c r="R54" s="15"/>
    </row>
    <row r="55" spans="1:18" x14ac:dyDescent="0.25">
      <c r="A55" s="2" t="s">
        <v>44</v>
      </c>
      <c r="B55" s="3">
        <v>31734</v>
      </c>
      <c r="C55" s="3">
        <v>30616</v>
      </c>
      <c r="D55" s="3">
        <v>34996</v>
      </c>
      <c r="E55" s="3">
        <v>38476</v>
      </c>
      <c r="F55" s="3">
        <v>42765</v>
      </c>
      <c r="G55" s="3">
        <v>90778</v>
      </c>
      <c r="H55" s="3">
        <v>130863</v>
      </c>
      <c r="I55" s="3">
        <v>125296</v>
      </c>
      <c r="J55" s="3">
        <v>84166</v>
      </c>
      <c r="K55" s="3">
        <v>43625</v>
      </c>
      <c r="L55" s="3">
        <v>40683</v>
      </c>
      <c r="M55" s="3">
        <v>41386</v>
      </c>
      <c r="N55" s="5">
        <f>'DE_VIE Gruppe inkl. MLA und KSC'!N56</f>
        <v>22.143847947348227</v>
      </c>
      <c r="O55" s="3">
        <f>'DE_VIE Gruppe inkl. MLA und KSC'!O56</f>
        <v>735384</v>
      </c>
      <c r="P55" s="5">
        <f>'DE_VIE Gruppe inkl. MLA und KSC'!P56</f>
        <v>18.226658006597951</v>
      </c>
      <c r="Q55" s="16"/>
      <c r="R55" s="15"/>
    </row>
    <row r="56" spans="1:18" x14ac:dyDescent="0.25">
      <c r="A56" s="2" t="s">
        <v>45</v>
      </c>
      <c r="B56" s="3">
        <v>31734</v>
      </c>
      <c r="C56" s="3">
        <v>30616</v>
      </c>
      <c r="D56" s="3">
        <v>34996</v>
      </c>
      <c r="E56" s="3">
        <v>38476</v>
      </c>
      <c r="F56" s="3">
        <v>42765</v>
      </c>
      <c r="G56" s="3">
        <v>90778</v>
      </c>
      <c r="H56" s="3">
        <v>130863</v>
      </c>
      <c r="I56" s="3">
        <v>125296</v>
      </c>
      <c r="J56" s="3">
        <v>84166</v>
      </c>
      <c r="K56" s="3">
        <v>43625</v>
      </c>
      <c r="L56" s="3">
        <v>40683</v>
      </c>
      <c r="M56" s="3">
        <v>41386</v>
      </c>
      <c r="N56" s="5">
        <f>'DE_VIE Gruppe inkl. MLA und KSC'!N57</f>
        <v>22.143847947348227</v>
      </c>
      <c r="O56" s="3">
        <f>'DE_VIE Gruppe inkl. MLA und KSC'!O57</f>
        <v>735384</v>
      </c>
      <c r="P56" s="5">
        <f>'DE_VIE Gruppe inkl. MLA und KSC'!P57</f>
        <v>18.226658006597951</v>
      </c>
      <c r="Q56" s="16"/>
      <c r="R56" s="15"/>
    </row>
    <row r="57" spans="1:18" x14ac:dyDescent="0.25">
      <c r="A57" s="2" t="s">
        <v>46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5"/>
      <c r="O57" s="3"/>
      <c r="P57" s="5"/>
      <c r="Q57" s="16"/>
      <c r="R57" s="15"/>
    </row>
    <row r="58" spans="1:18" x14ac:dyDescent="0.25">
      <c r="A58" s="2" t="s">
        <v>47</v>
      </c>
      <c r="B58" s="3">
        <v>283</v>
      </c>
      <c r="C58" s="3">
        <v>265</v>
      </c>
      <c r="D58" s="3">
        <v>283</v>
      </c>
      <c r="E58" s="3">
        <v>333</v>
      </c>
      <c r="F58" s="3">
        <v>381</v>
      </c>
      <c r="G58" s="3">
        <v>704</v>
      </c>
      <c r="H58" s="3">
        <v>894</v>
      </c>
      <c r="I58" s="3">
        <v>879</v>
      </c>
      <c r="J58" s="3">
        <v>682</v>
      </c>
      <c r="K58" s="3">
        <v>372</v>
      </c>
      <c r="L58" s="3">
        <v>333</v>
      </c>
      <c r="M58" s="3">
        <v>346</v>
      </c>
      <c r="N58" s="5">
        <f>'DE_VIE Gruppe inkl. MLA und KSC'!N59</f>
        <v>15.71906354515049</v>
      </c>
      <c r="O58" s="3">
        <f>'DE_VIE Gruppe inkl. MLA und KSC'!O59</f>
        <v>5755</v>
      </c>
      <c r="P58" s="5">
        <f>'DE_VIE Gruppe inkl. MLA und KSC'!P59</f>
        <v>23.816695352839922</v>
      </c>
      <c r="Q58" s="16"/>
      <c r="R58" s="15"/>
    </row>
    <row r="59" spans="1:18" x14ac:dyDescent="0.25">
      <c r="A59" s="2" t="s">
        <v>48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5"/>
      <c r="O59" s="3"/>
      <c r="P59" s="5"/>
      <c r="Q59" s="16"/>
      <c r="R59" s="15"/>
    </row>
    <row r="60" spans="1:18" x14ac:dyDescent="0.25">
      <c r="A60" s="2" t="s">
        <v>55</v>
      </c>
      <c r="B60" s="3">
        <v>8637</v>
      </c>
      <c r="C60" s="3">
        <v>7892</v>
      </c>
      <c r="D60" s="3">
        <v>8645</v>
      </c>
      <c r="E60" s="3">
        <v>8399</v>
      </c>
      <c r="F60" s="3">
        <v>9985</v>
      </c>
      <c r="G60" s="3">
        <v>22546</v>
      </c>
      <c r="H60" s="3">
        <v>29461</v>
      </c>
      <c r="I60" s="3">
        <v>28523</v>
      </c>
      <c r="J60" s="3">
        <v>21792</v>
      </c>
      <c r="K60" s="3">
        <v>9979</v>
      </c>
      <c r="L60" s="3">
        <v>10358</v>
      </c>
      <c r="M60" s="3">
        <v>10668</v>
      </c>
      <c r="N60" s="5">
        <f>'DE_VIE Gruppe inkl. MLA und KSC'!N61</f>
        <v>15.354671280276811</v>
      </c>
      <c r="O60" s="3">
        <f>'DE_VIE Gruppe inkl. MLA und KSC'!O61</f>
        <v>176885</v>
      </c>
      <c r="P60" s="5">
        <f>'DE_VIE Gruppe inkl. MLA und KSC'!P61</f>
        <v>16.551137936033111</v>
      </c>
      <c r="Q60" s="16"/>
      <c r="R60" s="15"/>
    </row>
    <row r="61" spans="1:18" x14ac:dyDescent="0.25">
      <c r="A61" s="26" t="s">
        <v>51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15"/>
      <c r="R61" s="15"/>
    </row>
    <row r="62" spans="1:18" x14ac:dyDescent="0.25">
      <c r="A62" s="2" t="s">
        <v>44</v>
      </c>
      <c r="B62" s="3">
        <v>2325764</v>
      </c>
      <c r="C62" s="3">
        <v>2380095</v>
      </c>
      <c r="D62" s="3">
        <v>2875753</v>
      </c>
      <c r="E62" s="3">
        <v>3423209</v>
      </c>
      <c r="F62" s="3">
        <v>3745915</v>
      </c>
      <c r="G62" s="3">
        <v>3970365</v>
      </c>
      <c r="H62" s="3">
        <v>4406802</v>
      </c>
      <c r="I62" s="3">
        <v>4439823</v>
      </c>
      <c r="J62" s="3">
        <v>4058759</v>
      </c>
      <c r="K62" s="3">
        <v>3836309</v>
      </c>
      <c r="L62" s="3">
        <v>2936256</v>
      </c>
      <c r="M62" s="3">
        <v>3013621</v>
      </c>
      <c r="N62" s="5">
        <f>'DE_VIE Gruppe inkl. MLA und KSC'!N63</f>
        <v>9.5220979717329115</v>
      </c>
      <c r="O62" s="3">
        <f>'DE_VIE Gruppe inkl. MLA und KSC'!O63</f>
        <v>41412671</v>
      </c>
      <c r="P62" s="5">
        <f>'DE_VIE Gruppe inkl. MLA und KSC'!P63</f>
        <v>9.1006089850319771</v>
      </c>
      <c r="Q62" s="15"/>
      <c r="R62" s="15"/>
    </row>
    <row r="63" spans="1:18" x14ac:dyDescent="0.25">
      <c r="A63" s="2" t="s">
        <v>45</v>
      </c>
      <c r="B63" s="3">
        <v>1949342</v>
      </c>
      <c r="C63" s="3">
        <v>2003107</v>
      </c>
      <c r="D63" s="3">
        <v>2437951</v>
      </c>
      <c r="E63" s="3">
        <v>2838401</v>
      </c>
      <c r="F63" s="3">
        <v>3099122</v>
      </c>
      <c r="G63" s="3">
        <v>3286831</v>
      </c>
      <c r="H63" s="3">
        <v>3617410</v>
      </c>
      <c r="I63" s="3">
        <v>3683320</v>
      </c>
      <c r="J63" s="3">
        <v>3337776</v>
      </c>
      <c r="K63" s="3">
        <v>3129543</v>
      </c>
      <c r="L63" s="3">
        <v>2521050</v>
      </c>
      <c r="M63" s="3">
        <v>2642016</v>
      </c>
      <c r="N63" s="5">
        <f>'DE_VIE Gruppe inkl. MLA und KSC'!N64</f>
        <v>11.604848571893234</v>
      </c>
      <c r="O63" s="3">
        <f>'DE_VIE Gruppe inkl. MLA und KSC'!O64</f>
        <v>34545869</v>
      </c>
      <c r="P63" s="5">
        <f>'DE_VIE Gruppe inkl. MLA und KSC'!P64</f>
        <v>10.628330695228637</v>
      </c>
      <c r="Q63" s="15"/>
      <c r="R63" s="15"/>
    </row>
    <row r="64" spans="1:18" x14ac:dyDescent="0.25">
      <c r="A64" s="2" t="s">
        <v>46</v>
      </c>
      <c r="B64" s="3">
        <v>368564</v>
      </c>
      <c r="C64" s="3">
        <v>370942</v>
      </c>
      <c r="D64" s="3">
        <v>431442</v>
      </c>
      <c r="E64" s="3">
        <v>576006</v>
      </c>
      <c r="F64" s="3">
        <v>639086</v>
      </c>
      <c r="G64" s="3">
        <v>674560</v>
      </c>
      <c r="H64" s="3">
        <v>778318</v>
      </c>
      <c r="I64" s="3">
        <v>747504</v>
      </c>
      <c r="J64" s="3">
        <v>712924</v>
      </c>
      <c r="K64" s="3">
        <v>697224</v>
      </c>
      <c r="L64" s="3">
        <v>408652</v>
      </c>
      <c r="M64" s="3">
        <v>364380</v>
      </c>
      <c r="N64" s="5">
        <f>'DE_VIE Gruppe inkl. MLA und KSC'!N65</f>
        <v>-3.2268345151780786</v>
      </c>
      <c r="O64" s="3">
        <f>'DE_VIE Gruppe inkl. MLA und KSC'!O65</f>
        <v>6769602</v>
      </c>
      <c r="P64" s="5">
        <f>'DE_VIE Gruppe inkl. MLA und KSC'!P65</f>
        <v>1.7944239239681803</v>
      </c>
      <c r="Q64" s="15"/>
      <c r="R64" s="15"/>
    </row>
    <row r="65" spans="1:18" x14ac:dyDescent="0.25">
      <c r="A65" s="2" t="s">
        <v>47</v>
      </c>
      <c r="B65" s="3">
        <v>18969</v>
      </c>
      <c r="C65" s="3">
        <v>18029</v>
      </c>
      <c r="D65" s="3">
        <v>20882</v>
      </c>
      <c r="E65" s="3">
        <v>25275</v>
      </c>
      <c r="F65" s="3">
        <v>27697</v>
      </c>
      <c r="G65" s="3">
        <v>28211</v>
      </c>
      <c r="H65" s="3">
        <v>29776</v>
      </c>
      <c r="I65" s="3">
        <v>29770</v>
      </c>
      <c r="J65" s="3">
        <v>28343</v>
      </c>
      <c r="K65" s="3">
        <v>27682</v>
      </c>
      <c r="L65" s="3">
        <v>21821</v>
      </c>
      <c r="M65" s="3">
        <v>22211</v>
      </c>
      <c r="N65" s="5">
        <f>'DE_VIE Gruppe inkl. MLA und KSC'!N66</f>
        <v>8.0774658167485747</v>
      </c>
      <c r="O65" s="3">
        <f>'DE_VIE Gruppe inkl. MLA und KSC'!O66</f>
        <v>298666</v>
      </c>
      <c r="P65" s="5">
        <f>'DE_VIE Gruppe inkl. MLA und KSC'!P66</f>
        <v>7.7843058001558996</v>
      </c>
      <c r="Q65" s="15"/>
      <c r="R65" s="15"/>
    </row>
    <row r="66" spans="1:18" x14ac:dyDescent="0.25">
      <c r="A66" s="2" t="s">
        <v>48</v>
      </c>
      <c r="B66" s="6">
        <v>22419229.740000002</v>
      </c>
      <c r="C66" s="6">
        <v>22681759.990000002</v>
      </c>
      <c r="D66" s="6">
        <v>27867984.390000001</v>
      </c>
      <c r="E66" s="6">
        <v>25692839.550000001</v>
      </c>
      <c r="F66" s="6">
        <v>26261480.149999999</v>
      </c>
      <c r="G66" s="6">
        <v>26568702.719999999</v>
      </c>
      <c r="H66" s="6">
        <v>27624659.969999999</v>
      </c>
      <c r="I66" s="6">
        <v>25893528.039999999</v>
      </c>
      <c r="J66" s="6">
        <v>27350254.399999999</v>
      </c>
      <c r="K66" s="6">
        <v>31433910.460000001</v>
      </c>
      <c r="L66" s="6">
        <v>29253338.68</v>
      </c>
      <c r="M66" s="6">
        <v>27094007.73</v>
      </c>
      <c r="N66" s="5">
        <f>'DE_VIE Gruppe inkl. MLA und KSC'!N67</f>
        <v>21.695466878389947</v>
      </c>
      <c r="O66" s="6">
        <f>'DE_VIE Gruppe inkl. MLA und KSC'!O67</f>
        <v>320141695.81999999</v>
      </c>
      <c r="P66" s="5">
        <f>'DE_VIE Gruppe inkl. MLA und KSC'!P67</f>
        <v>21.140098212422266</v>
      </c>
      <c r="Q66" s="15"/>
      <c r="R66" s="15"/>
    </row>
    <row r="67" spans="1:18" x14ac:dyDescent="0.25">
      <c r="A67" s="2" t="s">
        <v>55</v>
      </c>
      <c r="B67" s="3">
        <v>807072.31700000004</v>
      </c>
      <c r="C67" s="3">
        <v>768937.45499999996</v>
      </c>
      <c r="D67" s="3">
        <v>889982.05299999996</v>
      </c>
      <c r="E67" s="3">
        <v>1043252.2940000001</v>
      </c>
      <c r="F67" s="3">
        <v>1145280.5619999999</v>
      </c>
      <c r="G67" s="3">
        <v>1167381.7860000001</v>
      </c>
      <c r="H67" s="3">
        <v>1236636.436</v>
      </c>
      <c r="I67" s="3">
        <v>1241099.307</v>
      </c>
      <c r="J67" s="3">
        <v>1180937.115</v>
      </c>
      <c r="K67" s="3">
        <v>1156062.2039999999</v>
      </c>
      <c r="L67" s="3">
        <v>917654.52400000009</v>
      </c>
      <c r="M67" s="3">
        <v>942122.50300000003</v>
      </c>
      <c r="N67" s="5">
        <f>'DE_VIE Gruppe inkl. MLA und KSC'!N68</f>
        <v>8.1812549076053287</v>
      </c>
      <c r="O67" s="3">
        <f>'DE_VIE Gruppe inkl. MLA und KSC'!O68</f>
        <v>12496418.556</v>
      </c>
      <c r="P67" s="5">
        <f>'DE_VIE Gruppe inkl. MLA und KSC'!P68</f>
        <v>9.1759574169988589</v>
      </c>
      <c r="Q67" s="15"/>
      <c r="R67" s="15"/>
    </row>
    <row r="68" spans="1:18" x14ac:dyDescent="0.25">
      <c r="A68" s="1"/>
    </row>
    <row r="69" spans="1:18" x14ac:dyDescent="0.25">
      <c r="A69" s="1"/>
    </row>
    <row r="70" spans="1:18" x14ac:dyDescent="0.25">
      <c r="B70" s="25">
        <v>2023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</row>
    <row r="71" spans="1:18" x14ac:dyDescent="0.25">
      <c r="A71" s="1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7" t="s">
        <v>41</v>
      </c>
      <c r="O71" s="18"/>
      <c r="P71" s="17" t="s">
        <v>41</v>
      </c>
    </row>
    <row r="72" spans="1:18" x14ac:dyDescent="0.25">
      <c r="A72" s="1"/>
      <c r="B72" s="17" t="s">
        <v>32</v>
      </c>
      <c r="C72" s="17" t="s">
        <v>33</v>
      </c>
      <c r="D72" s="17" t="s">
        <v>34</v>
      </c>
      <c r="E72" s="17" t="s">
        <v>14</v>
      </c>
      <c r="F72" s="17" t="s">
        <v>35</v>
      </c>
      <c r="G72" s="17" t="s">
        <v>36</v>
      </c>
      <c r="H72" s="17" t="s">
        <v>37</v>
      </c>
      <c r="I72" s="17" t="s">
        <v>15</v>
      </c>
      <c r="J72" s="17" t="s">
        <v>16</v>
      </c>
      <c r="K72" s="17" t="s">
        <v>38</v>
      </c>
      <c r="L72" s="17" t="s">
        <v>18</v>
      </c>
      <c r="M72" s="17" t="s">
        <v>39</v>
      </c>
      <c r="N72" s="17" t="s">
        <v>42</v>
      </c>
      <c r="O72" s="17" t="s">
        <v>40</v>
      </c>
      <c r="P72" s="17" t="s">
        <v>43</v>
      </c>
    </row>
    <row r="73" spans="1:18" x14ac:dyDescent="0.25">
      <c r="A73" s="26" t="s">
        <v>31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</row>
    <row r="74" spans="1:18" x14ac:dyDescent="0.25">
      <c r="A74" s="2" t="s">
        <v>44</v>
      </c>
      <c r="B74" s="3">
        <f>'DE_VIE Gruppe inkl. MLA und KSC'!B75</f>
        <v>1669566</v>
      </c>
      <c r="C74" s="3">
        <f>'DE_VIE Gruppe inkl. MLA und KSC'!C75</f>
        <v>1605099</v>
      </c>
      <c r="D74" s="3">
        <f>'DE_VIE Gruppe inkl. MLA und KSC'!D75</f>
        <v>2050536</v>
      </c>
      <c r="E74" s="3">
        <f>'DE_VIE Gruppe inkl. MLA und KSC'!E75</f>
        <v>2465229</v>
      </c>
      <c r="F74" s="3">
        <f>'DE_VIE Gruppe inkl. MLA und KSC'!F75</f>
        <v>2700725</v>
      </c>
      <c r="G74" s="3">
        <f>'DE_VIE Gruppe inkl. MLA und KSC'!G75</f>
        <v>2836449</v>
      </c>
      <c r="H74" s="3">
        <f>'DE_VIE Gruppe inkl. MLA und KSC'!H75</f>
        <v>3144573</v>
      </c>
      <c r="I74" s="3">
        <f>'DE_VIE Gruppe inkl. MLA und KSC'!I75</f>
        <v>3103896</v>
      </c>
      <c r="J74" s="3">
        <f>'DE_VIE Gruppe inkl. MLA und KSC'!J75</f>
        <v>2919579</v>
      </c>
      <c r="K74" s="3">
        <f>'DE_VIE Gruppe inkl. MLA und KSC'!K75</f>
        <v>2739441</v>
      </c>
      <c r="L74" s="3">
        <f>'DE_VIE Gruppe inkl. MLA und KSC'!L75</f>
        <v>2109407</v>
      </c>
      <c r="M74" s="3">
        <f>'DE_VIE Gruppe inkl. MLA und KSC'!M75</f>
        <v>2188686</v>
      </c>
      <c r="N74" s="5">
        <f>'DE_VIE Gruppe inkl. MLA und KSC'!N75</f>
        <v>13.854294493686648</v>
      </c>
      <c r="O74" s="3">
        <f>'DE_VIE Gruppe inkl. MLA und KSC'!O75</f>
        <v>29533186</v>
      </c>
      <c r="P74" s="5">
        <f>'DE_VIE Gruppe inkl. MLA und KSC'!P75</f>
        <v>24.706613209207127</v>
      </c>
      <c r="R74" s="12"/>
    </row>
    <row r="75" spans="1:18" x14ac:dyDescent="0.25">
      <c r="A75" s="2" t="s">
        <v>45</v>
      </c>
      <c r="B75" s="3">
        <f>'DE_VIE Gruppe inkl. MLA und KSC'!B76</f>
        <v>1326485</v>
      </c>
      <c r="C75" s="3">
        <f>'DE_VIE Gruppe inkl. MLA und KSC'!C76</f>
        <v>1294535</v>
      </c>
      <c r="D75" s="3">
        <f>'DE_VIE Gruppe inkl. MLA und KSC'!D76</f>
        <v>1570892</v>
      </c>
      <c r="E75" s="3">
        <f>'DE_VIE Gruppe inkl. MLA und KSC'!E76</f>
        <v>1894458</v>
      </c>
      <c r="F75" s="3">
        <f>'DE_VIE Gruppe inkl. MLA und KSC'!F76</f>
        <v>2052949</v>
      </c>
      <c r="G75" s="3">
        <f>'DE_VIE Gruppe inkl. MLA und KSC'!G76</f>
        <v>2156112</v>
      </c>
      <c r="H75" s="3">
        <f>'DE_VIE Gruppe inkl. MLA und KSC'!H76</f>
        <v>2394120</v>
      </c>
      <c r="I75" s="3">
        <f>'DE_VIE Gruppe inkl. MLA und KSC'!I76</f>
        <v>2343761</v>
      </c>
      <c r="J75" s="3">
        <f>'DE_VIE Gruppe inkl. MLA und KSC'!J76</f>
        <v>2212439</v>
      </c>
      <c r="K75" s="3">
        <f>'DE_VIE Gruppe inkl. MLA und KSC'!K76</f>
        <v>2086995</v>
      </c>
      <c r="L75" s="3">
        <f>'DE_VIE Gruppe inkl. MLA und KSC'!L76</f>
        <v>1692148</v>
      </c>
      <c r="M75" s="3">
        <f>'DE_VIE Gruppe inkl. MLA und KSC'!M76</f>
        <v>1806440</v>
      </c>
      <c r="N75" s="5">
        <f>'DE_VIE Gruppe inkl. MLA und KSC'!N76</f>
        <v>16.91131595450759</v>
      </c>
      <c r="O75" s="3">
        <f>'DE_VIE Gruppe inkl. MLA und KSC'!O76</f>
        <v>22831334</v>
      </c>
      <c r="P75" s="5">
        <f>'DE_VIE Gruppe inkl. MLA und KSC'!P76</f>
        <v>28.194427748075547</v>
      </c>
      <c r="R75" s="12"/>
    </row>
    <row r="76" spans="1:18" x14ac:dyDescent="0.25">
      <c r="A76" s="2" t="s">
        <v>46</v>
      </c>
      <c r="B76" s="3">
        <f>'DE_VIE Gruppe inkl. MLA und KSC'!B77</f>
        <v>337068</v>
      </c>
      <c r="C76" s="3">
        <f>'DE_VIE Gruppe inkl. MLA und KSC'!C77</f>
        <v>305990</v>
      </c>
      <c r="D76" s="3">
        <f>'DE_VIE Gruppe inkl. MLA und KSC'!D77</f>
        <v>473276</v>
      </c>
      <c r="E76" s="3">
        <f>'DE_VIE Gruppe inkl. MLA und KSC'!E77</f>
        <v>564524</v>
      </c>
      <c r="F76" s="3">
        <f>'DE_VIE Gruppe inkl. MLA und KSC'!F77</f>
        <v>641884</v>
      </c>
      <c r="G76" s="3">
        <f>'DE_VIE Gruppe inkl. MLA und KSC'!G77</f>
        <v>672660</v>
      </c>
      <c r="H76" s="3">
        <f>'DE_VIE Gruppe inkl. MLA und KSC'!H77</f>
        <v>741754</v>
      </c>
      <c r="I76" s="3">
        <f>'DE_VIE Gruppe inkl. MLA und KSC'!I77</f>
        <v>751964</v>
      </c>
      <c r="J76" s="3">
        <f>'DE_VIE Gruppe inkl. MLA und KSC'!J77</f>
        <v>702010</v>
      </c>
      <c r="K76" s="3">
        <f>'DE_VIE Gruppe inkl. MLA und KSC'!K77</f>
        <v>644750</v>
      </c>
      <c r="L76" s="3">
        <f>'DE_VIE Gruppe inkl. MLA und KSC'!L77</f>
        <v>410520</v>
      </c>
      <c r="M76" s="3">
        <f>'DE_VIE Gruppe inkl. MLA und KSC'!M77</f>
        <v>374462</v>
      </c>
      <c r="N76" s="5">
        <f>'DE_VIE Gruppe inkl. MLA und KSC'!N77</f>
        <v>1.3368622165933264</v>
      </c>
      <c r="O76" s="3">
        <f>'DE_VIE Gruppe inkl. MLA und KSC'!O77</f>
        <v>6620862</v>
      </c>
      <c r="P76" s="5">
        <f>'DE_VIE Gruppe inkl. MLA und KSC'!P77</f>
        <v>14.259408951939289</v>
      </c>
      <c r="R76" s="12"/>
    </row>
    <row r="77" spans="1:18" x14ac:dyDescent="0.25">
      <c r="A77" s="2" t="s">
        <v>47</v>
      </c>
      <c r="B77" s="3">
        <f>'DE_VIE Gruppe inkl. MLA und KSC'!B78</f>
        <v>14428</v>
      </c>
      <c r="C77" s="3">
        <f>'DE_VIE Gruppe inkl. MLA und KSC'!C78</f>
        <v>12929</v>
      </c>
      <c r="D77" s="3">
        <f>'DE_VIE Gruppe inkl. MLA und KSC'!D78</f>
        <v>16114</v>
      </c>
      <c r="E77" s="3">
        <f>'DE_VIE Gruppe inkl. MLA und KSC'!E78</f>
        <v>18666</v>
      </c>
      <c r="F77" s="3">
        <f>'DE_VIE Gruppe inkl. MLA und KSC'!F78</f>
        <v>20440</v>
      </c>
      <c r="G77" s="3">
        <f>'DE_VIE Gruppe inkl. MLA und KSC'!G78</f>
        <v>20715</v>
      </c>
      <c r="H77" s="3">
        <f>'DE_VIE Gruppe inkl. MLA und KSC'!H78</f>
        <v>21779</v>
      </c>
      <c r="I77" s="3">
        <f>'DE_VIE Gruppe inkl. MLA und KSC'!I78</f>
        <v>21676</v>
      </c>
      <c r="J77" s="3">
        <f>'DE_VIE Gruppe inkl. MLA und KSC'!J78</f>
        <v>20729</v>
      </c>
      <c r="K77" s="3">
        <f>'DE_VIE Gruppe inkl. MLA und KSC'!K78</f>
        <v>20524</v>
      </c>
      <c r="L77" s="3">
        <f>'DE_VIE Gruppe inkl. MLA und KSC'!L78</f>
        <v>16605</v>
      </c>
      <c r="M77" s="3">
        <f>'DE_VIE Gruppe inkl. MLA und KSC'!M78</f>
        <v>16490</v>
      </c>
      <c r="N77" s="5">
        <f>'DE_VIE Gruppe inkl. MLA und KSC'!N78</f>
        <v>9.1908356509071698</v>
      </c>
      <c r="O77" s="3">
        <f>'DE_VIE Gruppe inkl. MLA und KSC'!O78</f>
        <v>221095</v>
      </c>
      <c r="P77" s="5">
        <f>'DE_VIE Gruppe inkl. MLA und KSC'!P78</f>
        <v>17.346559667112494</v>
      </c>
      <c r="R77" s="12"/>
    </row>
    <row r="78" spans="1:18" x14ac:dyDescent="0.25">
      <c r="A78" s="2" t="s">
        <v>48</v>
      </c>
      <c r="B78" s="6">
        <f>'DE_VIE Gruppe inkl. MLA und KSC'!B79</f>
        <v>17978609.460000001</v>
      </c>
      <c r="C78" s="6">
        <f>'DE_VIE Gruppe inkl. MLA und KSC'!C79</f>
        <v>17658480.07</v>
      </c>
      <c r="D78" s="6">
        <f>'DE_VIE Gruppe inkl. MLA und KSC'!D79</f>
        <v>23236690.870000001</v>
      </c>
      <c r="E78" s="6">
        <f>'DE_VIE Gruppe inkl. MLA und KSC'!E79</f>
        <v>20663599.579999998</v>
      </c>
      <c r="F78" s="6">
        <f>'DE_VIE Gruppe inkl. MLA und KSC'!F79</f>
        <v>20239355.18</v>
      </c>
      <c r="G78" s="6">
        <f>'DE_VIE Gruppe inkl. MLA und KSC'!G79</f>
        <v>20480526.09</v>
      </c>
      <c r="H78" s="6">
        <f>'DE_VIE Gruppe inkl. MLA und KSC'!H79</f>
        <v>20545575.129999999</v>
      </c>
      <c r="I78" s="6">
        <f>'DE_VIE Gruppe inkl. MLA und KSC'!I79</f>
        <v>19796732.789999999</v>
      </c>
      <c r="J78" s="6">
        <f>'DE_VIE Gruppe inkl. MLA und KSC'!J79</f>
        <v>20209203.98</v>
      </c>
      <c r="K78" s="6">
        <f>'DE_VIE Gruppe inkl. MLA und KSC'!K79</f>
        <v>21703998.75</v>
      </c>
      <c r="L78" s="6">
        <f>'DE_VIE Gruppe inkl. MLA und KSC'!L79</f>
        <v>21968525.710000001</v>
      </c>
      <c r="M78" s="6">
        <f>'DE_VIE Gruppe inkl. MLA und KSC'!M79</f>
        <v>20527288.300000001</v>
      </c>
      <c r="N78" s="5">
        <f>'DE_VIE Gruppe inkl. MLA und KSC'!N79</f>
        <v>2.2874782551969286</v>
      </c>
      <c r="O78" s="6">
        <f>'DE_VIE Gruppe inkl. MLA und KSC'!O79</f>
        <v>245008585.91</v>
      </c>
      <c r="P78" s="5">
        <f>'DE_VIE Gruppe inkl. MLA und KSC'!P79</f>
        <v>-2.24568131842523</v>
      </c>
      <c r="R78" s="12"/>
    </row>
    <row r="79" spans="1:18" x14ac:dyDescent="0.25">
      <c r="A79" s="2" t="s">
        <v>55</v>
      </c>
      <c r="B79" s="3">
        <f>'DE_VIE Gruppe inkl. MLA und KSC'!B80</f>
        <v>606781</v>
      </c>
      <c r="C79" s="3">
        <f>'DE_VIE Gruppe inkl. MLA und KSC'!C80</f>
        <v>542190</v>
      </c>
      <c r="D79" s="3">
        <f>'DE_VIE Gruppe inkl. MLA und KSC'!D80</f>
        <v>674061</v>
      </c>
      <c r="E79" s="3">
        <f>'DE_VIE Gruppe inkl. MLA und KSC'!E80</f>
        <v>776703</v>
      </c>
      <c r="F79" s="3">
        <f>'DE_VIE Gruppe inkl. MLA und KSC'!F80</f>
        <v>851284</v>
      </c>
      <c r="G79" s="3">
        <f>'DE_VIE Gruppe inkl. MLA und KSC'!G80</f>
        <v>866341</v>
      </c>
      <c r="H79" s="3">
        <f>'DE_VIE Gruppe inkl. MLA und KSC'!H80</f>
        <v>910858</v>
      </c>
      <c r="I79" s="3">
        <f>'DE_VIE Gruppe inkl. MLA und KSC'!I80</f>
        <v>906302</v>
      </c>
      <c r="J79" s="3">
        <f>'DE_VIE Gruppe inkl. MLA und KSC'!J80</f>
        <v>868051</v>
      </c>
      <c r="K79" s="3">
        <f>'DE_VIE Gruppe inkl. MLA und KSC'!K80</f>
        <v>859225</v>
      </c>
      <c r="L79" s="3">
        <f>'DE_VIE Gruppe inkl. MLA und KSC'!L80</f>
        <v>709045</v>
      </c>
      <c r="M79" s="3">
        <f>'DE_VIE Gruppe inkl. MLA und KSC'!M80</f>
        <v>712118</v>
      </c>
      <c r="N79" s="5">
        <f>'DE_VIE Gruppe inkl. MLA und KSC'!N80</f>
        <v>12.263371631080444</v>
      </c>
      <c r="O79" s="3">
        <f>'DE_VIE Gruppe inkl. MLA und KSC'!O80</f>
        <v>9282959</v>
      </c>
      <c r="P79" s="5">
        <f>'DE_VIE Gruppe inkl. MLA und KSC'!P80</f>
        <v>18.159200592135115</v>
      </c>
      <c r="R79" s="12"/>
    </row>
    <row r="80" spans="1:18" x14ac:dyDescent="0.25">
      <c r="A80" s="26" t="s">
        <v>49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R80" s="12"/>
    </row>
    <row r="81" spans="1:18" x14ac:dyDescent="0.25">
      <c r="A81" s="2" t="s">
        <v>44</v>
      </c>
      <c r="B81" s="3">
        <f>'DE_VIE Gruppe inkl. MLA und KSC'!B82</f>
        <v>379335</v>
      </c>
      <c r="C81" s="3">
        <f>'DE_VIE Gruppe inkl. MLA und KSC'!C82</f>
        <v>379073</v>
      </c>
      <c r="D81" s="3">
        <f>'DE_VIE Gruppe inkl. MLA und KSC'!D82</f>
        <v>487117</v>
      </c>
      <c r="E81" s="3">
        <f>'DE_VIE Gruppe inkl. MLA und KSC'!E82</f>
        <v>708388</v>
      </c>
      <c r="F81" s="3">
        <f>'DE_VIE Gruppe inkl. MLA und KSC'!F82</f>
        <v>726299</v>
      </c>
      <c r="G81" s="3">
        <f>'DE_VIE Gruppe inkl. MLA und KSC'!G82</f>
        <v>754258</v>
      </c>
      <c r="H81" s="3">
        <f>'DE_VIE Gruppe inkl. MLA und KSC'!H82</f>
        <v>848716</v>
      </c>
      <c r="I81" s="3">
        <f>'DE_VIE Gruppe inkl. MLA und KSC'!I82</f>
        <v>878462</v>
      </c>
      <c r="J81" s="3">
        <f>'DE_VIE Gruppe inkl. MLA und KSC'!J82</f>
        <v>812177</v>
      </c>
      <c r="K81" s="3">
        <f>'DE_VIE Gruppe inkl. MLA und KSC'!K82</f>
        <v>771253</v>
      </c>
      <c r="L81" s="3">
        <f>'DE_VIE Gruppe inkl. MLA und KSC'!L82</f>
        <v>528923</v>
      </c>
      <c r="M81" s="3">
        <f>'DE_VIE Gruppe inkl. MLA und KSC'!M82</f>
        <v>529041</v>
      </c>
      <c r="N81" s="5">
        <f>'DE_VIE Gruppe inkl. MLA und KSC'!N82</f>
        <v>25.523408657359514</v>
      </c>
      <c r="O81" s="3">
        <f>'DE_VIE Gruppe inkl. MLA und KSC'!O82</f>
        <v>7803042</v>
      </c>
      <c r="P81" s="5">
        <f>'DE_VIE Gruppe inkl. MLA und KSC'!P82</f>
        <v>33.360735686528933</v>
      </c>
      <c r="R81" s="12"/>
    </row>
    <row r="82" spans="1:18" x14ac:dyDescent="0.25">
      <c r="A82" s="2" t="s">
        <v>45</v>
      </c>
      <c r="B82" s="3">
        <f>'DE_VIE Gruppe inkl. MLA und KSC'!B83</f>
        <v>377827</v>
      </c>
      <c r="C82" s="3">
        <f>'DE_VIE Gruppe inkl. MLA und KSC'!C83</f>
        <v>378195</v>
      </c>
      <c r="D82" s="3">
        <f>'DE_VIE Gruppe inkl. MLA und KSC'!D83</f>
        <v>485539</v>
      </c>
      <c r="E82" s="3">
        <f>'DE_VIE Gruppe inkl. MLA und KSC'!E83</f>
        <v>704398</v>
      </c>
      <c r="F82" s="3">
        <f>'DE_VIE Gruppe inkl. MLA und KSC'!F83</f>
        <v>723589</v>
      </c>
      <c r="G82" s="3">
        <f>'DE_VIE Gruppe inkl. MLA und KSC'!G83</f>
        <v>750899</v>
      </c>
      <c r="H82" s="3">
        <f>'DE_VIE Gruppe inkl. MLA und KSC'!H83</f>
        <v>845304</v>
      </c>
      <c r="I82" s="3">
        <f>'DE_VIE Gruppe inkl. MLA und KSC'!I83</f>
        <v>875277</v>
      </c>
      <c r="J82" s="3">
        <f>'DE_VIE Gruppe inkl. MLA und KSC'!J83</f>
        <v>808789</v>
      </c>
      <c r="K82" s="3">
        <f>'DE_VIE Gruppe inkl. MLA und KSC'!K83</f>
        <v>768893</v>
      </c>
      <c r="L82" s="3">
        <f>'DE_VIE Gruppe inkl. MLA und KSC'!L83</f>
        <v>527936</v>
      </c>
      <c r="M82" s="3">
        <f>'DE_VIE Gruppe inkl. MLA und KSC'!M83</f>
        <v>526972</v>
      </c>
      <c r="N82" s="5">
        <f>'DE_VIE Gruppe inkl. MLA und KSC'!N83</f>
        <v>25.72156561487553</v>
      </c>
      <c r="O82" s="3">
        <f>'DE_VIE Gruppe inkl. MLA und KSC'!O83</f>
        <v>7773618</v>
      </c>
      <c r="P82" s="5">
        <f>'DE_VIE Gruppe inkl. MLA und KSC'!P83</f>
        <v>33.115458933558187</v>
      </c>
      <c r="R82" s="12"/>
    </row>
    <row r="83" spans="1:18" x14ac:dyDescent="0.25">
      <c r="A83" s="2" t="s">
        <v>46</v>
      </c>
      <c r="B83" s="3">
        <f>'DE_VIE Gruppe inkl. MLA und KSC'!B84</f>
        <v>1504</v>
      </c>
      <c r="C83" s="3">
        <f>'DE_VIE Gruppe inkl. MLA und KSC'!C84</f>
        <v>878</v>
      </c>
      <c r="D83" s="3">
        <f>'DE_VIE Gruppe inkl. MLA und KSC'!D84</f>
        <v>1576</v>
      </c>
      <c r="E83" s="3">
        <f>'DE_VIE Gruppe inkl. MLA und KSC'!E84</f>
        <v>3986</v>
      </c>
      <c r="F83" s="3">
        <f>'DE_VIE Gruppe inkl. MLA und KSC'!F84</f>
        <v>2710</v>
      </c>
      <c r="G83" s="3">
        <f>'DE_VIE Gruppe inkl. MLA und KSC'!G84</f>
        <v>3358</v>
      </c>
      <c r="H83" s="3">
        <f>'DE_VIE Gruppe inkl. MLA und KSC'!H84</f>
        <v>3412</v>
      </c>
      <c r="I83" s="3">
        <f>'DE_VIE Gruppe inkl. MLA und KSC'!I84</f>
        <v>3182</v>
      </c>
      <c r="J83" s="3">
        <f>'DE_VIE Gruppe inkl. MLA und KSC'!J84</f>
        <v>3386</v>
      </c>
      <c r="K83" s="3">
        <f>'DE_VIE Gruppe inkl. MLA und KSC'!K84</f>
        <v>2360</v>
      </c>
      <c r="L83" s="3">
        <f>'DE_VIE Gruppe inkl. MLA und KSC'!L84</f>
        <v>986</v>
      </c>
      <c r="M83" s="3">
        <f>'DE_VIE Gruppe inkl. MLA und KSC'!M84</f>
        <v>2068</v>
      </c>
      <c r="N83" s="5">
        <f>'DE_VIE Gruppe inkl. MLA und KSC'!N84</f>
        <v>-10.243055555555557</v>
      </c>
      <c r="O83" s="3">
        <f>'DE_VIE Gruppe inkl. MLA und KSC'!O84</f>
        <v>29406</v>
      </c>
      <c r="P83" s="5">
        <f>'DE_VIE Gruppe inkl. MLA und KSC'!P84</f>
        <v>160.73771945380386</v>
      </c>
      <c r="R83" s="12"/>
    </row>
    <row r="84" spans="1:18" x14ac:dyDescent="0.25">
      <c r="A84" s="2" t="s">
        <v>47</v>
      </c>
      <c r="B84" s="3">
        <f>'DE_VIE Gruppe inkl. MLA und KSC'!B85</f>
        <v>2845</v>
      </c>
      <c r="C84" s="3">
        <f>'DE_VIE Gruppe inkl. MLA und KSC'!C85</f>
        <v>2636</v>
      </c>
      <c r="D84" s="3">
        <f>'DE_VIE Gruppe inkl. MLA und KSC'!D85</f>
        <v>3344</v>
      </c>
      <c r="E84" s="3">
        <f>'DE_VIE Gruppe inkl. MLA und KSC'!E85</f>
        <v>4680</v>
      </c>
      <c r="F84" s="3">
        <f>'DE_VIE Gruppe inkl. MLA und KSC'!F85</f>
        <v>4925</v>
      </c>
      <c r="G84" s="3">
        <f>'DE_VIE Gruppe inkl. MLA und KSC'!G85</f>
        <v>4909</v>
      </c>
      <c r="H84" s="3">
        <f>'DE_VIE Gruppe inkl. MLA und KSC'!H85</f>
        <v>5304</v>
      </c>
      <c r="I84" s="3">
        <f>'DE_VIE Gruppe inkl. MLA und KSC'!I85</f>
        <v>5341</v>
      </c>
      <c r="J84" s="3">
        <f>'DE_VIE Gruppe inkl. MLA und KSC'!J85</f>
        <v>5046</v>
      </c>
      <c r="K84" s="3">
        <f>'DE_VIE Gruppe inkl. MLA und KSC'!K85</f>
        <v>5058</v>
      </c>
      <c r="L84" s="3">
        <f>'DE_VIE Gruppe inkl. MLA und KSC'!L85</f>
        <v>3503</v>
      </c>
      <c r="M84" s="3">
        <f>'DE_VIE Gruppe inkl. MLA und KSC'!M85</f>
        <v>3762</v>
      </c>
      <c r="N84" s="5">
        <f>'DE_VIE Gruppe inkl. MLA und KSC'!N85</f>
        <v>25.567423230974629</v>
      </c>
      <c r="O84" s="3">
        <f>'DE_VIE Gruppe inkl. MLA und KSC'!O85</f>
        <v>51353</v>
      </c>
      <c r="P84" s="5">
        <f>'DE_VIE Gruppe inkl. MLA und KSC'!P85</f>
        <v>27.253128484698298</v>
      </c>
      <c r="R84" s="12"/>
    </row>
    <row r="85" spans="1:18" x14ac:dyDescent="0.25">
      <c r="A85" s="2" t="s">
        <v>48</v>
      </c>
      <c r="B85" s="6">
        <f>'DE_VIE Gruppe inkl. MLA und KSC'!B86</f>
        <v>1499408</v>
      </c>
      <c r="C85" s="6">
        <f>'DE_VIE Gruppe inkl. MLA und KSC'!C86</f>
        <v>1406795</v>
      </c>
      <c r="D85" s="6">
        <f>'DE_VIE Gruppe inkl. MLA und KSC'!D86</f>
        <v>1705104</v>
      </c>
      <c r="E85" s="6">
        <f>'DE_VIE Gruppe inkl. MLA und KSC'!E86</f>
        <v>1298101</v>
      </c>
      <c r="F85" s="6">
        <f>'DE_VIE Gruppe inkl. MLA und KSC'!F86</f>
        <v>1733725</v>
      </c>
      <c r="G85" s="6">
        <f>'DE_VIE Gruppe inkl. MLA und KSC'!G86</f>
        <v>1567514</v>
      </c>
      <c r="H85" s="6">
        <f>'DE_VIE Gruppe inkl. MLA und KSC'!H86</f>
        <v>1408818</v>
      </c>
      <c r="I85" s="6">
        <f>'DE_VIE Gruppe inkl. MLA und KSC'!I86</f>
        <v>1455933</v>
      </c>
      <c r="J85" s="6">
        <f>'DE_VIE Gruppe inkl. MLA und KSC'!J86</f>
        <v>1599388</v>
      </c>
      <c r="K85" s="6">
        <f>'DE_VIE Gruppe inkl. MLA und KSC'!K86</f>
        <v>1987397</v>
      </c>
      <c r="L85" s="6">
        <f>'DE_VIE Gruppe inkl. MLA und KSC'!L86</f>
        <v>1865422</v>
      </c>
      <c r="M85" s="6">
        <f>'DE_VIE Gruppe inkl. MLA und KSC'!M86</f>
        <v>1736332</v>
      </c>
      <c r="N85" s="5">
        <f>'DE_VIE Gruppe inkl. MLA und KSC'!N86</f>
        <v>36.224356902335764</v>
      </c>
      <c r="O85" s="6">
        <f>'DE_VIE Gruppe inkl. MLA und KSC'!O86</f>
        <v>19263937</v>
      </c>
      <c r="P85" s="5">
        <f>'DE_VIE Gruppe inkl. MLA und KSC'!P86</f>
        <v>17.963519490834855</v>
      </c>
      <c r="R85" s="12"/>
    </row>
    <row r="86" spans="1:18" x14ac:dyDescent="0.25">
      <c r="A86" s="2" t="s">
        <v>55</v>
      </c>
      <c r="B86" s="3">
        <f>'DE_VIE Gruppe inkl. MLA und KSC'!B87</f>
        <v>113202.182</v>
      </c>
      <c r="C86" s="3">
        <f>'DE_VIE Gruppe inkl. MLA und KSC'!C87</f>
        <v>104359.62</v>
      </c>
      <c r="D86" s="3">
        <f>'DE_VIE Gruppe inkl. MLA und KSC'!D87</f>
        <v>130904.51900000001</v>
      </c>
      <c r="E86" s="3">
        <f>'DE_VIE Gruppe inkl. MLA und KSC'!E87</f>
        <v>182192.9500000001</v>
      </c>
      <c r="F86" s="3">
        <f>'DE_VIE Gruppe inkl. MLA und KSC'!F87</f>
        <v>191868.61100000003</v>
      </c>
      <c r="G86" s="3">
        <f>'DE_VIE Gruppe inkl. MLA und KSC'!G87</f>
        <v>190446.03500000003</v>
      </c>
      <c r="H86" s="3">
        <f>'DE_VIE Gruppe inkl. MLA und KSC'!H87</f>
        <v>205339.82800000001</v>
      </c>
      <c r="I86" s="3">
        <f>'DE_VIE Gruppe inkl. MLA und KSC'!I87</f>
        <v>207998.10500000004</v>
      </c>
      <c r="J86" s="3">
        <f>'DE_VIE Gruppe inkl. MLA und KSC'!J87</f>
        <v>197276.28999999998</v>
      </c>
      <c r="K86" s="3">
        <f>'DE_VIE Gruppe inkl. MLA und KSC'!K87</f>
        <v>198331.47499999998</v>
      </c>
      <c r="L86" s="3">
        <f>'DE_VIE Gruppe inkl. MLA und KSC'!L87</f>
        <v>139974.14200000002</v>
      </c>
      <c r="M86" s="3">
        <f>'DE_VIE Gruppe inkl. MLA und KSC'!M87</f>
        <v>149508.07499999995</v>
      </c>
      <c r="N86" s="5">
        <f>'DE_VIE Gruppe inkl. MLA und KSC'!N87</f>
        <v>25.760684875045172</v>
      </c>
      <c r="O86" s="3">
        <f>'DE_VIE Gruppe inkl. MLA und KSC'!O87</f>
        <v>2011401.8320000002</v>
      </c>
      <c r="P86" s="5">
        <f>'DE_VIE Gruppe inkl. MLA und KSC'!P87</f>
        <v>28.574064128224276</v>
      </c>
      <c r="R86" s="12"/>
    </row>
    <row r="87" spans="1:18" x14ac:dyDescent="0.25">
      <c r="A87" s="26" t="s">
        <v>50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R87" s="12"/>
    </row>
    <row r="88" spans="1:18" x14ac:dyDescent="0.25">
      <c r="A88" s="2" t="s">
        <v>44</v>
      </c>
      <c r="B88" s="3">
        <f>'DE_VIE Gruppe inkl. MLA und KSC'!B89</f>
        <v>27456</v>
      </c>
      <c r="C88" s="3">
        <f>'DE_VIE Gruppe inkl. MLA und KSC'!C89</f>
        <v>28555</v>
      </c>
      <c r="D88" s="3">
        <f>'DE_VIE Gruppe inkl. MLA und KSC'!D89</f>
        <v>35069</v>
      </c>
      <c r="E88" s="3">
        <f>'DE_VIE Gruppe inkl. MLA und KSC'!E89</f>
        <v>41648</v>
      </c>
      <c r="F88" s="3">
        <f>'DE_VIE Gruppe inkl. MLA und KSC'!F89</f>
        <v>42511</v>
      </c>
      <c r="G88" s="3">
        <f>'DE_VIE Gruppe inkl. MLA und KSC'!G89</f>
        <v>70880</v>
      </c>
      <c r="H88" s="3">
        <f>'DE_VIE Gruppe inkl. MLA und KSC'!H89</f>
        <v>96872</v>
      </c>
      <c r="I88" s="3">
        <f>'DE_VIE Gruppe inkl. MLA und KSC'!I89</f>
        <v>103204</v>
      </c>
      <c r="J88" s="3">
        <f>'DE_VIE Gruppe inkl. MLA und KSC'!J89</f>
        <v>69267</v>
      </c>
      <c r="K88" s="3">
        <f>'DE_VIE Gruppe inkl. MLA und KSC'!K89</f>
        <v>41110</v>
      </c>
      <c r="L88" s="3">
        <f>'DE_VIE Gruppe inkl. MLA und KSC'!L89</f>
        <v>31557</v>
      </c>
      <c r="M88" s="3">
        <f>'DE_VIE Gruppe inkl. MLA und KSC'!M89</f>
        <v>33883</v>
      </c>
      <c r="N88" s="5">
        <f>'DE_VIE Gruppe inkl. MLA und KSC'!N89</f>
        <v>23.950102429031304</v>
      </c>
      <c r="O88" s="3">
        <f>'DE_VIE Gruppe inkl. MLA und KSC'!O89</f>
        <v>622012</v>
      </c>
      <c r="P88" s="5">
        <f>'DE_VIE Gruppe inkl. MLA und KSC'!P89</f>
        <v>15.240973118986778</v>
      </c>
      <c r="R88" s="12"/>
    </row>
    <row r="89" spans="1:18" x14ac:dyDescent="0.25">
      <c r="A89" s="2" t="s">
        <v>45</v>
      </c>
      <c r="B89" s="3">
        <f>'DE_VIE Gruppe inkl. MLA und KSC'!B90</f>
        <v>27456</v>
      </c>
      <c r="C89" s="3">
        <f>'DE_VIE Gruppe inkl. MLA und KSC'!C90</f>
        <v>28555</v>
      </c>
      <c r="D89" s="3">
        <f>'DE_VIE Gruppe inkl. MLA und KSC'!D90</f>
        <v>35069</v>
      </c>
      <c r="E89" s="3">
        <f>'DE_VIE Gruppe inkl. MLA und KSC'!E90</f>
        <v>41648</v>
      </c>
      <c r="F89" s="3">
        <f>'DE_VIE Gruppe inkl. MLA und KSC'!F90</f>
        <v>42511</v>
      </c>
      <c r="G89" s="3">
        <f>'DE_VIE Gruppe inkl. MLA und KSC'!G90</f>
        <v>70880</v>
      </c>
      <c r="H89" s="3">
        <f>'DE_VIE Gruppe inkl. MLA und KSC'!H90</f>
        <v>96872</v>
      </c>
      <c r="I89" s="3">
        <f>'DE_VIE Gruppe inkl. MLA und KSC'!I90</f>
        <v>103204</v>
      </c>
      <c r="J89" s="3">
        <f>'DE_VIE Gruppe inkl. MLA und KSC'!J90</f>
        <v>69267</v>
      </c>
      <c r="K89" s="3">
        <f>'DE_VIE Gruppe inkl. MLA und KSC'!K90</f>
        <v>41110</v>
      </c>
      <c r="L89" s="3">
        <f>'DE_VIE Gruppe inkl. MLA und KSC'!L90</f>
        <v>31557</v>
      </c>
      <c r="M89" s="3">
        <f>'DE_VIE Gruppe inkl. MLA und KSC'!M90</f>
        <v>33883</v>
      </c>
      <c r="N89" s="5">
        <f>'DE_VIE Gruppe inkl. MLA und KSC'!N90</f>
        <v>24.095370641664225</v>
      </c>
      <c r="O89" s="3">
        <f>'DE_VIE Gruppe inkl. MLA und KSC'!O90</f>
        <v>622012</v>
      </c>
      <c r="P89" s="5">
        <f>'DE_VIE Gruppe inkl. MLA und KSC'!P90</f>
        <v>15.356383146423735</v>
      </c>
      <c r="R89" s="12"/>
    </row>
    <row r="90" spans="1:18" x14ac:dyDescent="0.25">
      <c r="A90" s="2" t="s">
        <v>46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5"/>
      <c r="O90" s="3">
        <f>'DE_VIE Gruppe inkl. MLA und KSC'!O91</f>
        <v>0</v>
      </c>
      <c r="P90" s="5"/>
      <c r="R90" s="12"/>
    </row>
    <row r="91" spans="1:18" x14ac:dyDescent="0.25">
      <c r="A91" s="2" t="s">
        <v>47</v>
      </c>
      <c r="B91" s="3">
        <f>'DE_VIE Gruppe inkl. MLA und KSC'!B92</f>
        <v>220</v>
      </c>
      <c r="C91" s="3">
        <f>'DE_VIE Gruppe inkl. MLA und KSC'!C92</f>
        <v>218</v>
      </c>
      <c r="D91" s="3">
        <f>'DE_VIE Gruppe inkl. MLA und KSC'!D92</f>
        <v>281</v>
      </c>
      <c r="E91" s="3">
        <f>'DE_VIE Gruppe inkl. MLA und KSC'!E92</f>
        <v>327</v>
      </c>
      <c r="F91" s="3">
        <f>'DE_VIE Gruppe inkl. MLA und KSC'!F92</f>
        <v>344</v>
      </c>
      <c r="G91" s="3">
        <f>'DE_VIE Gruppe inkl. MLA und KSC'!G92</f>
        <v>546</v>
      </c>
      <c r="H91" s="3">
        <f>'DE_VIE Gruppe inkl. MLA und KSC'!H92</f>
        <v>633</v>
      </c>
      <c r="I91" s="3">
        <f>'DE_VIE Gruppe inkl. MLA und KSC'!I92</f>
        <v>664</v>
      </c>
      <c r="J91" s="3">
        <f>'DE_VIE Gruppe inkl. MLA und KSC'!J92</f>
        <v>518</v>
      </c>
      <c r="K91" s="3">
        <f>'DE_VIE Gruppe inkl. MLA und KSC'!K92</f>
        <v>322</v>
      </c>
      <c r="L91" s="3">
        <f>'DE_VIE Gruppe inkl. MLA und KSC'!L92</f>
        <v>276</v>
      </c>
      <c r="M91" s="3">
        <f>'DE_VIE Gruppe inkl. MLA und KSC'!M92</f>
        <v>299</v>
      </c>
      <c r="N91" s="5">
        <f>'DE_VIE Gruppe inkl. MLA und KSC'!N92</f>
        <v>31.718061674008812</v>
      </c>
      <c r="O91" s="3">
        <f>'DE_VIE Gruppe inkl. MLA und KSC'!O92</f>
        <v>4648</v>
      </c>
      <c r="P91" s="5">
        <f>'DE_VIE Gruppe inkl. MLA und KSC'!P92</f>
        <v>5.6844020009094942</v>
      </c>
      <c r="R91" s="12"/>
    </row>
    <row r="92" spans="1:18" x14ac:dyDescent="0.25">
      <c r="A92" s="2" t="s">
        <v>48</v>
      </c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5"/>
      <c r="O92" s="3">
        <f>'DE_VIE Gruppe inkl. MLA und KSC'!O93</f>
        <v>0</v>
      </c>
      <c r="P92" s="5"/>
      <c r="R92" s="12"/>
    </row>
    <row r="93" spans="1:18" x14ac:dyDescent="0.25">
      <c r="A93" s="2" t="s">
        <v>55</v>
      </c>
      <c r="B93" s="3">
        <f>'DE_VIE Gruppe inkl. MLA und KSC'!B94</f>
        <v>6949</v>
      </c>
      <c r="C93" s="3">
        <f>'DE_VIE Gruppe inkl. MLA und KSC'!C94</f>
        <v>6929</v>
      </c>
      <c r="D93" s="3">
        <f>'DE_VIE Gruppe inkl. MLA und KSC'!D94</f>
        <v>8948</v>
      </c>
      <c r="E93" s="3">
        <f>'DE_VIE Gruppe inkl. MLA und KSC'!E94</f>
        <v>10025</v>
      </c>
      <c r="F93" s="3">
        <f>'DE_VIE Gruppe inkl. MLA und KSC'!F94</f>
        <v>10587</v>
      </c>
      <c r="G93" s="3">
        <f>'DE_VIE Gruppe inkl. MLA und KSC'!G94</f>
        <v>18474</v>
      </c>
      <c r="H93" s="3">
        <f>'DE_VIE Gruppe inkl. MLA und KSC'!H94</f>
        <v>21872</v>
      </c>
      <c r="I93" s="3">
        <f>'DE_VIE Gruppe inkl. MLA und KSC'!I94</f>
        <v>23185</v>
      </c>
      <c r="J93" s="3">
        <f>'DE_VIE Gruppe inkl. MLA und KSC'!J94</f>
        <v>17550</v>
      </c>
      <c r="K93" s="3">
        <f>'DE_VIE Gruppe inkl. MLA und KSC'!K94</f>
        <v>9706</v>
      </c>
      <c r="L93" s="3">
        <f>'DE_VIE Gruppe inkl. MLA und KSC'!L94</f>
        <v>8293</v>
      </c>
      <c r="M93" s="3">
        <f>'DE_VIE Gruppe inkl. MLA und KSC'!M94</f>
        <v>9248</v>
      </c>
      <c r="N93" s="5">
        <f>'DE_VIE Gruppe inkl. MLA und KSC'!N94</f>
        <v>28.90995260663507</v>
      </c>
      <c r="O93" s="3">
        <f>'DE_VIE Gruppe inkl. MLA und KSC'!O94</f>
        <v>151766</v>
      </c>
      <c r="P93" s="5">
        <f>'DE_VIE Gruppe inkl. MLA und KSC'!P94</f>
        <v>4.6690943198433033</v>
      </c>
      <c r="R93" s="12"/>
    </row>
    <row r="94" spans="1:18" x14ac:dyDescent="0.25">
      <c r="A94" s="26" t="s">
        <v>51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R94" s="12"/>
    </row>
    <row r="95" spans="1:18" x14ac:dyDescent="0.25">
      <c r="A95" s="2" t="s">
        <v>44</v>
      </c>
      <c r="B95" s="3">
        <f>'DE_VIE Gruppe inkl. MLA und KSC'!B96</f>
        <v>2076357</v>
      </c>
      <c r="C95" s="3">
        <f>'DE_VIE Gruppe inkl. MLA und KSC'!C96</f>
        <v>2012727</v>
      </c>
      <c r="D95" s="3">
        <f>'DE_VIE Gruppe inkl. MLA und KSC'!D96</f>
        <v>2572722</v>
      </c>
      <c r="E95" s="3">
        <f>'DE_VIE Gruppe inkl. MLA und KSC'!E96</f>
        <v>3215265</v>
      </c>
      <c r="F95" s="3">
        <f>'DE_VIE Gruppe inkl. MLA und KSC'!F96</f>
        <v>3469535</v>
      </c>
      <c r="G95" s="3">
        <f>'DE_VIE Gruppe inkl. MLA und KSC'!G96</f>
        <v>3661587</v>
      </c>
      <c r="H95" s="3">
        <f>'DE_VIE Gruppe inkl. MLA und KSC'!H96</f>
        <v>4090161</v>
      </c>
      <c r="I95" s="3">
        <f>'DE_VIE Gruppe inkl. MLA und KSC'!I96</f>
        <v>4085562</v>
      </c>
      <c r="J95" s="3">
        <f>'DE_VIE Gruppe inkl. MLA und KSC'!J96</f>
        <v>3801023</v>
      </c>
      <c r="K95" s="3">
        <f>'DE_VIE Gruppe inkl. MLA und KSC'!K96</f>
        <v>3551804</v>
      </c>
      <c r="L95" s="3">
        <f>'DE_VIE Gruppe inkl. MLA und KSC'!L96</f>
        <v>2669887</v>
      </c>
      <c r="M95" s="3">
        <f>'DE_VIE Gruppe inkl. MLA und KSC'!M96</f>
        <v>2751610</v>
      </c>
      <c r="N95" s="5">
        <f>'DE_VIE Gruppe inkl. MLA und KSC'!N96</f>
        <v>16.044840481097665</v>
      </c>
      <c r="O95" s="3">
        <f>'DE_VIE Gruppe inkl. MLA und KSC'!O96</f>
        <v>37958240</v>
      </c>
      <c r="P95" s="5">
        <f>'DE_VIE Gruppe inkl. MLA und KSC'!P96</f>
        <v>26.220494217380196</v>
      </c>
      <c r="R95" s="12"/>
    </row>
    <row r="96" spans="1:18" x14ac:dyDescent="0.25">
      <c r="A96" s="2" t="s">
        <v>45</v>
      </c>
      <c r="B96" s="3">
        <f>'DE_VIE Gruppe inkl. MLA und KSC'!B97</f>
        <v>1731768</v>
      </c>
      <c r="C96" s="3">
        <f>'DE_VIE Gruppe inkl. MLA und KSC'!C97</f>
        <v>1701285</v>
      </c>
      <c r="D96" s="3">
        <f>'DE_VIE Gruppe inkl. MLA und KSC'!D97</f>
        <v>2091500</v>
      </c>
      <c r="E96" s="3">
        <f>'DE_VIE Gruppe inkl. MLA und KSC'!E97</f>
        <v>2640504</v>
      </c>
      <c r="F96" s="3">
        <f>'DE_VIE Gruppe inkl. MLA und KSC'!F97</f>
        <v>2819049</v>
      </c>
      <c r="G96" s="3">
        <f>'DE_VIE Gruppe inkl. MLA und KSC'!G97</f>
        <v>2977891</v>
      </c>
      <c r="H96" s="3">
        <f>'DE_VIE Gruppe inkl. MLA und KSC'!H97</f>
        <v>3336296</v>
      </c>
      <c r="I96" s="3">
        <f>'DE_VIE Gruppe inkl. MLA und KSC'!I97</f>
        <v>3322242</v>
      </c>
      <c r="J96" s="3">
        <f>'DE_VIE Gruppe inkl. MLA und KSC'!J97</f>
        <v>3090495</v>
      </c>
      <c r="K96" s="3">
        <f>'DE_VIE Gruppe inkl. MLA und KSC'!K97</f>
        <v>2896998</v>
      </c>
      <c r="L96" s="3">
        <f>'DE_VIE Gruppe inkl. MLA und KSC'!L97</f>
        <v>2251641</v>
      </c>
      <c r="M96" s="3">
        <f>'DE_VIE Gruppe inkl. MLA und KSC'!M97</f>
        <v>2367295</v>
      </c>
      <c r="N96" s="5">
        <f>'DE_VIE Gruppe inkl. MLA und KSC'!N97</f>
        <v>18.864038393270931</v>
      </c>
      <c r="O96" s="3">
        <f>'DE_VIE Gruppe inkl. MLA und KSC'!O97</f>
        <v>31226964</v>
      </c>
      <c r="P96" s="5">
        <f>'DE_VIE Gruppe inkl. MLA und KSC'!P97</f>
        <v>29.096297589819329</v>
      </c>
      <c r="R96" s="12"/>
    </row>
    <row r="97" spans="1:18" x14ac:dyDescent="0.25">
      <c r="A97" s="2" t="s">
        <v>46</v>
      </c>
      <c r="B97" s="3">
        <f>'DE_VIE Gruppe inkl. MLA und KSC'!B98</f>
        <v>338572</v>
      </c>
      <c r="C97" s="3">
        <f>'DE_VIE Gruppe inkl. MLA und KSC'!C98</f>
        <v>306868</v>
      </c>
      <c r="D97" s="3">
        <f>'DE_VIE Gruppe inkl. MLA und KSC'!D98</f>
        <v>474852</v>
      </c>
      <c r="E97" s="3">
        <f>'DE_VIE Gruppe inkl. MLA und KSC'!E98</f>
        <v>568510</v>
      </c>
      <c r="F97" s="3">
        <f>'DE_VIE Gruppe inkl. MLA und KSC'!F98</f>
        <v>644594</v>
      </c>
      <c r="G97" s="3">
        <f>'DE_VIE Gruppe inkl. MLA und KSC'!G98</f>
        <v>676018</v>
      </c>
      <c r="H97" s="3">
        <f>'DE_VIE Gruppe inkl. MLA und KSC'!H98</f>
        <v>745166</v>
      </c>
      <c r="I97" s="3">
        <f>'DE_VIE Gruppe inkl. MLA und KSC'!I98</f>
        <v>755146</v>
      </c>
      <c r="J97" s="3">
        <f>'DE_VIE Gruppe inkl. MLA und KSC'!J98</f>
        <v>705396</v>
      </c>
      <c r="K97" s="3">
        <f>'DE_VIE Gruppe inkl. MLA und KSC'!K98</f>
        <v>647110</v>
      </c>
      <c r="L97" s="3">
        <f>'DE_VIE Gruppe inkl. MLA und KSC'!L98</f>
        <v>411506</v>
      </c>
      <c r="M97" s="3">
        <f>'DE_VIE Gruppe inkl. MLA und KSC'!M98</f>
        <v>376530</v>
      </c>
      <c r="N97" s="5">
        <f>'DE_VIE Gruppe inkl. MLA und KSC'!N98</f>
        <v>1.2651078730373966</v>
      </c>
      <c r="O97" s="3">
        <f>'DE_VIE Gruppe inkl. MLA und KSC'!O98</f>
        <v>6650268</v>
      </c>
      <c r="P97" s="5">
        <f>'DE_VIE Gruppe inkl. MLA und KSC'!P98</f>
        <v>14.543945726615126</v>
      </c>
      <c r="R97" s="12"/>
    </row>
    <row r="98" spans="1:18" x14ac:dyDescent="0.25">
      <c r="A98" s="2" t="s">
        <v>47</v>
      </c>
      <c r="B98" s="3">
        <f>'DE_VIE Gruppe inkl. MLA und KSC'!B99</f>
        <v>17493</v>
      </c>
      <c r="C98" s="3">
        <f>'DE_VIE Gruppe inkl. MLA und KSC'!C99</f>
        <v>15783</v>
      </c>
      <c r="D98" s="3">
        <f>'DE_VIE Gruppe inkl. MLA und KSC'!D99</f>
        <v>19739</v>
      </c>
      <c r="E98" s="3">
        <f>'DE_VIE Gruppe inkl. MLA und KSC'!E99</f>
        <v>23673</v>
      </c>
      <c r="F98" s="3">
        <f>'DE_VIE Gruppe inkl. MLA und KSC'!F99</f>
        <v>25709</v>
      </c>
      <c r="G98" s="3">
        <f>'DE_VIE Gruppe inkl. MLA und KSC'!G99</f>
        <v>26170</v>
      </c>
      <c r="H98" s="3">
        <f>'DE_VIE Gruppe inkl. MLA und KSC'!H99</f>
        <v>27716</v>
      </c>
      <c r="I98" s="3">
        <f>'DE_VIE Gruppe inkl. MLA und KSC'!I99</f>
        <v>27681</v>
      </c>
      <c r="J98" s="3">
        <f>'DE_VIE Gruppe inkl. MLA und KSC'!J99</f>
        <v>26293</v>
      </c>
      <c r="K98" s="3">
        <f>'DE_VIE Gruppe inkl. MLA und KSC'!K99</f>
        <v>25904</v>
      </c>
      <c r="L98" s="3">
        <f>'DE_VIE Gruppe inkl. MLA und KSC'!L99</f>
        <v>20384</v>
      </c>
      <c r="M98" s="3">
        <f>'DE_VIE Gruppe inkl. MLA und KSC'!M99</f>
        <v>20551</v>
      </c>
      <c r="N98" s="5">
        <f>'DE_VIE Gruppe inkl. MLA und KSC'!N99</f>
        <v>12.147339699863569</v>
      </c>
      <c r="O98" s="3">
        <f>'DE_VIE Gruppe inkl. MLA und KSC'!O99</f>
        <v>277096</v>
      </c>
      <c r="P98" s="5">
        <f>'DE_VIE Gruppe inkl. MLA und KSC'!P99</f>
        <v>18.841163982587439</v>
      </c>
      <c r="R98" s="12"/>
    </row>
    <row r="99" spans="1:18" x14ac:dyDescent="0.25">
      <c r="A99" s="2" t="s">
        <v>48</v>
      </c>
      <c r="B99" s="6">
        <f>'DE_VIE Gruppe inkl. MLA und KSC'!B100</f>
        <v>19478017.460000001</v>
      </c>
      <c r="C99" s="6">
        <f>'DE_VIE Gruppe inkl. MLA und KSC'!C100</f>
        <v>19065275.07</v>
      </c>
      <c r="D99" s="6">
        <f>'DE_VIE Gruppe inkl. MLA und KSC'!D100</f>
        <v>24941802.870000001</v>
      </c>
      <c r="E99" s="6">
        <f>'DE_VIE Gruppe inkl. MLA und KSC'!E100</f>
        <v>21961727.579999998</v>
      </c>
      <c r="F99" s="6">
        <f>'DE_VIE Gruppe inkl. MLA und KSC'!F100</f>
        <v>21973189.18</v>
      </c>
      <c r="G99" s="6">
        <f>'DE_VIE Gruppe inkl. MLA und KSC'!G100</f>
        <v>22048118.09</v>
      </c>
      <c r="H99" s="6">
        <f>'DE_VIE Gruppe inkl. MLA und KSC'!H100</f>
        <v>21954445.129999999</v>
      </c>
      <c r="I99" s="6">
        <f>'DE_VIE Gruppe inkl. MLA und KSC'!I100</f>
        <v>21252732.789999999</v>
      </c>
      <c r="J99" s="6">
        <f>'DE_VIE Gruppe inkl. MLA und KSC'!J100</f>
        <v>21808779.98</v>
      </c>
      <c r="K99" s="6">
        <f>'DE_VIE Gruppe inkl. MLA und KSC'!K100</f>
        <v>23691857.75</v>
      </c>
      <c r="L99" s="6">
        <f>'DE_VIE Gruppe inkl. MLA und KSC'!L100</f>
        <v>23834204.710000001</v>
      </c>
      <c r="M99" s="6">
        <f>'DE_VIE Gruppe inkl. MLA und KSC'!M100</f>
        <v>22263777.300000001</v>
      </c>
      <c r="N99" s="5">
        <f>'DE_VIE Gruppe inkl. MLA und KSC'!N100</f>
        <v>4.3149518688368582</v>
      </c>
      <c r="O99" s="6">
        <f>'DE_VIE Gruppe inkl. MLA und KSC'!O100</f>
        <v>264273927.91</v>
      </c>
      <c r="P99" s="5">
        <f>'DE_VIE Gruppe inkl. MLA und KSC'!P100</f>
        <v>-1.0091849005845921</v>
      </c>
      <c r="R99" s="12"/>
    </row>
    <row r="100" spans="1:18" x14ac:dyDescent="0.25">
      <c r="A100" s="2" t="s">
        <v>55</v>
      </c>
      <c r="B100" s="3">
        <f>'DE_VIE Gruppe inkl. MLA und KSC'!B101</f>
        <v>726932.18200000003</v>
      </c>
      <c r="C100" s="3">
        <f>'DE_VIE Gruppe inkl. MLA und KSC'!C101</f>
        <v>653478.62</v>
      </c>
      <c r="D100" s="3">
        <f>'DE_VIE Gruppe inkl. MLA und KSC'!D101</f>
        <v>813913.51899999997</v>
      </c>
      <c r="E100" s="3">
        <f>'DE_VIE Gruppe inkl. MLA und KSC'!E101</f>
        <v>968920.95000000007</v>
      </c>
      <c r="F100" s="3">
        <f>'DE_VIE Gruppe inkl. MLA und KSC'!F101</f>
        <v>1053739.611</v>
      </c>
      <c r="G100" s="3">
        <f>'DE_VIE Gruppe inkl. MLA und KSC'!G101</f>
        <v>1075261.0350000001</v>
      </c>
      <c r="H100" s="3">
        <f>'DE_VIE Gruppe inkl. MLA und KSC'!H101</f>
        <v>1138069.828</v>
      </c>
      <c r="I100" s="3">
        <f>'DE_VIE Gruppe inkl. MLA und KSC'!I101</f>
        <v>1137485.105</v>
      </c>
      <c r="J100" s="3">
        <f>'DE_VIE Gruppe inkl. MLA und KSC'!J101</f>
        <v>1082877.29</v>
      </c>
      <c r="K100" s="3">
        <f>'DE_VIE Gruppe inkl. MLA und KSC'!K101</f>
        <v>1067262.4750000001</v>
      </c>
      <c r="L100" s="3">
        <f>'DE_VIE Gruppe inkl. MLA und KSC'!L101</f>
        <v>857312.14199999999</v>
      </c>
      <c r="M100" s="3">
        <f>'DE_VIE Gruppe inkl. MLA und KSC'!M101</f>
        <v>870874.07499999995</v>
      </c>
      <c r="N100" s="5">
        <f>'DE_VIE Gruppe inkl. MLA und KSC'!N101</f>
        <v>14.530675250037795</v>
      </c>
      <c r="O100" s="3">
        <f>'DE_VIE Gruppe inkl. MLA und KSC'!O101</f>
        <v>11446126.831999999</v>
      </c>
      <c r="P100" s="5">
        <f>'DE_VIE Gruppe inkl. MLA und KSC'!P101</f>
        <v>19.657983691947265</v>
      </c>
      <c r="R100" s="12"/>
    </row>
    <row r="101" spans="1:18" x14ac:dyDescent="0.25">
      <c r="A101" s="1"/>
    </row>
    <row r="102" spans="1:18" x14ac:dyDescent="0.25">
      <c r="A102" s="1"/>
    </row>
    <row r="103" spans="1:18" x14ac:dyDescent="0.25">
      <c r="B103" s="25">
        <v>2022</v>
      </c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</row>
    <row r="104" spans="1:18" x14ac:dyDescent="0.25">
      <c r="A104" s="1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7" t="s">
        <v>41</v>
      </c>
      <c r="O104" s="18"/>
      <c r="P104" s="17" t="s">
        <v>41</v>
      </c>
    </row>
    <row r="105" spans="1:18" x14ac:dyDescent="0.25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42</v>
      </c>
      <c r="O105" s="17" t="s">
        <v>40</v>
      </c>
      <c r="P105" s="17" t="s">
        <v>43</v>
      </c>
    </row>
    <row r="106" spans="1:18" x14ac:dyDescent="0.25">
      <c r="A106" s="26" t="s">
        <v>31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</row>
    <row r="107" spans="1:18" x14ac:dyDescent="0.25">
      <c r="A107" s="2" t="s">
        <v>44</v>
      </c>
      <c r="B107" s="3">
        <f>'DE_VIE Gruppe inkl. MLA und KSC'!B108</f>
        <v>819674</v>
      </c>
      <c r="C107" s="3">
        <f>'DE_VIE Gruppe inkl. MLA und KSC'!C108</f>
        <v>874057</v>
      </c>
      <c r="D107" s="3">
        <f>'DE_VIE Gruppe inkl. MLA und KSC'!D108</f>
        <v>1239741</v>
      </c>
      <c r="E107" s="3">
        <f>'DE_VIE Gruppe inkl. MLA und KSC'!E108</f>
        <v>1790275</v>
      </c>
      <c r="F107" s="3">
        <f>'DE_VIE Gruppe inkl. MLA und KSC'!F108</f>
        <v>2113282</v>
      </c>
      <c r="G107" s="3">
        <f>'DE_VIE Gruppe inkl. MLA und KSC'!G108</f>
        <v>2400515</v>
      </c>
      <c r="H107" s="3">
        <f>'DE_VIE Gruppe inkl. MLA und KSC'!H108</f>
        <v>2773629</v>
      </c>
      <c r="I107" s="3">
        <f>'DE_VIE Gruppe inkl. MLA und KSC'!I108</f>
        <v>2768009</v>
      </c>
      <c r="J107" s="3">
        <f>'DE_VIE Gruppe inkl. MLA und KSC'!J108</f>
        <v>2650592</v>
      </c>
      <c r="K107" s="3">
        <f>'DE_VIE Gruppe inkl. MLA und KSC'!K108</f>
        <v>2445853</v>
      </c>
      <c r="L107" s="3">
        <f>'DE_VIE Gruppe inkl. MLA und KSC'!L108</f>
        <v>1884149</v>
      </c>
      <c r="M107" s="3">
        <f>'DE_VIE Gruppe inkl. MLA und KSC'!M108</f>
        <v>1922357</v>
      </c>
      <c r="N107" s="5">
        <f>'DE_VIE Gruppe inkl. MLA und KSC'!N108</f>
        <v>108.58863153508781</v>
      </c>
      <c r="O107" s="3">
        <f>'DE_VIE Gruppe inkl. MLA und KSC'!O108</f>
        <v>23682133</v>
      </c>
      <c r="P107" s="5">
        <f>'DE_VIE Gruppe inkl. MLA und KSC'!P108</f>
        <v>127.59195285042378</v>
      </c>
    </row>
    <row r="108" spans="1:18" x14ac:dyDescent="0.25">
      <c r="A108" s="2" t="s">
        <v>45</v>
      </c>
      <c r="B108" s="3">
        <f>'DE_VIE Gruppe inkl. MLA und KSC'!B109</f>
        <v>635378</v>
      </c>
      <c r="C108" s="3">
        <f>'DE_VIE Gruppe inkl. MLA und KSC'!C109</f>
        <v>725183</v>
      </c>
      <c r="D108" s="3">
        <f>'DE_VIE Gruppe inkl. MLA und KSC'!D109</f>
        <v>989366</v>
      </c>
      <c r="E108" s="3">
        <f>'DE_VIE Gruppe inkl. MLA und KSC'!E109</f>
        <v>1370974</v>
      </c>
      <c r="F108" s="3">
        <f>'DE_VIE Gruppe inkl. MLA und KSC'!F109</f>
        <v>1605253</v>
      </c>
      <c r="G108" s="3">
        <f>'DE_VIE Gruppe inkl. MLA und KSC'!G109</f>
        <v>1775809</v>
      </c>
      <c r="H108" s="3">
        <f>'DE_VIE Gruppe inkl. MLA und KSC'!H109</f>
        <v>2020645</v>
      </c>
      <c r="I108" s="3">
        <f>'DE_VIE Gruppe inkl. MLA und KSC'!I109</f>
        <v>1994837</v>
      </c>
      <c r="J108" s="3">
        <f>'DE_VIE Gruppe inkl. MLA und KSC'!J109</f>
        <v>1914885</v>
      </c>
      <c r="K108" s="3">
        <f>'DE_VIE Gruppe inkl. MLA und KSC'!K109</f>
        <v>1781842</v>
      </c>
      <c r="L108" s="3">
        <f>'DE_VIE Gruppe inkl. MLA und KSC'!L109</f>
        <v>1450618</v>
      </c>
      <c r="M108" s="3">
        <f>'DE_VIE Gruppe inkl. MLA und KSC'!M109</f>
        <v>1545137</v>
      </c>
      <c r="N108" s="5">
        <f>'DE_VIE Gruppe inkl. MLA und KSC'!N109</f>
        <v>117.14110250118748</v>
      </c>
      <c r="O108" s="3">
        <f>'DE_VIE Gruppe inkl. MLA und KSC'!O109</f>
        <v>17809927</v>
      </c>
      <c r="P108" s="5">
        <f>'DE_VIE Gruppe inkl. MLA und KSC'!P109</f>
        <v>126.88446730595437</v>
      </c>
    </row>
    <row r="109" spans="1:18" x14ac:dyDescent="0.25">
      <c r="A109" s="2" t="s">
        <v>46</v>
      </c>
      <c r="B109" s="3">
        <f>'DE_VIE Gruppe inkl. MLA und KSC'!B110</f>
        <v>180106</v>
      </c>
      <c r="C109" s="3">
        <f>'DE_VIE Gruppe inkl. MLA und KSC'!C110</f>
        <v>145546</v>
      </c>
      <c r="D109" s="3">
        <f>'DE_VIE Gruppe inkl. MLA und KSC'!D110</f>
        <v>245066</v>
      </c>
      <c r="E109" s="3">
        <f>'DE_VIE Gruppe inkl. MLA und KSC'!E110</f>
        <v>408864</v>
      </c>
      <c r="F109" s="3">
        <f>'DE_VIE Gruppe inkl. MLA und KSC'!F110</f>
        <v>501488</v>
      </c>
      <c r="G109" s="3">
        <f>'DE_VIE Gruppe inkl. MLA und KSC'!G110</f>
        <v>617472</v>
      </c>
      <c r="H109" s="3">
        <f>'DE_VIE Gruppe inkl. MLA und KSC'!H110</f>
        <v>745074</v>
      </c>
      <c r="I109" s="3">
        <f>'DE_VIE Gruppe inkl. MLA und KSC'!I110</f>
        <v>767890</v>
      </c>
      <c r="J109" s="3">
        <f>'DE_VIE Gruppe inkl. MLA und KSC'!J110</f>
        <v>727764</v>
      </c>
      <c r="K109" s="3">
        <f>'DE_VIE Gruppe inkl. MLA und KSC'!K110</f>
        <v>657888</v>
      </c>
      <c r="L109" s="3">
        <f>'DE_VIE Gruppe inkl. MLA und KSC'!L110</f>
        <v>427908</v>
      </c>
      <c r="M109" s="3">
        <f>'DE_VIE Gruppe inkl. MLA und KSC'!M110</f>
        <v>369522</v>
      </c>
      <c r="N109" s="5">
        <f>'DE_VIE Gruppe inkl. MLA und KSC'!N110</f>
        <v>79.560915876224541</v>
      </c>
      <c r="O109" s="3">
        <f>'DE_VIE Gruppe inkl. MLA und KSC'!O110</f>
        <v>5794588</v>
      </c>
      <c r="P109" s="5">
        <f>'DE_VIE Gruppe inkl. MLA und KSC'!P110</f>
        <v>130.34762504452249</v>
      </c>
    </row>
    <row r="110" spans="1:18" x14ac:dyDescent="0.25">
      <c r="A110" s="2" t="s">
        <v>47</v>
      </c>
      <c r="B110" s="3">
        <f>'DE_VIE Gruppe inkl. MLA und KSC'!B111</f>
        <v>9801</v>
      </c>
      <c r="C110" s="3">
        <f>'DE_VIE Gruppe inkl. MLA und KSC'!C111</f>
        <v>8735</v>
      </c>
      <c r="D110" s="3">
        <f>'DE_VIE Gruppe inkl. MLA und KSC'!D111</f>
        <v>11793</v>
      </c>
      <c r="E110" s="3">
        <f>'DE_VIE Gruppe inkl. MLA und KSC'!E111</f>
        <v>15174</v>
      </c>
      <c r="F110" s="3">
        <f>'DE_VIE Gruppe inkl. MLA und KSC'!F111</f>
        <v>17374</v>
      </c>
      <c r="G110" s="3">
        <f>'DE_VIE Gruppe inkl. MLA und KSC'!G111</f>
        <v>18140</v>
      </c>
      <c r="H110" s="3">
        <f>'DE_VIE Gruppe inkl. MLA und KSC'!H111</f>
        <v>19319</v>
      </c>
      <c r="I110" s="3">
        <f>'DE_VIE Gruppe inkl. MLA und KSC'!I111</f>
        <v>19846</v>
      </c>
      <c r="J110" s="3">
        <f>'DE_VIE Gruppe inkl. MLA und KSC'!J111</f>
        <v>19495</v>
      </c>
      <c r="K110" s="3">
        <f>'DE_VIE Gruppe inkl. MLA und KSC'!K111</f>
        <v>18608</v>
      </c>
      <c r="L110" s="3">
        <f>'DE_VIE Gruppe inkl. MLA und KSC'!L111</f>
        <v>15025</v>
      </c>
      <c r="M110" s="3">
        <f>'DE_VIE Gruppe inkl. MLA und KSC'!M111</f>
        <v>15102</v>
      </c>
      <c r="N110" s="5">
        <f>'DE_VIE Gruppe inkl. MLA und KSC'!N111</f>
        <v>29.642029358743251</v>
      </c>
      <c r="O110" s="3">
        <f>'DE_VIE Gruppe inkl. MLA und KSC'!O111</f>
        <v>188412</v>
      </c>
      <c r="P110" s="5">
        <f>'DE_VIE Gruppe inkl. MLA und KSC'!P111</f>
        <v>68.877894000914239</v>
      </c>
    </row>
    <row r="111" spans="1:18" x14ac:dyDescent="0.25">
      <c r="A111" s="2" t="s">
        <v>48</v>
      </c>
      <c r="B111" s="6">
        <f>'DE_VIE Gruppe inkl. MLA und KSC'!B112</f>
        <v>20769860</v>
      </c>
      <c r="C111" s="6">
        <f>'DE_VIE Gruppe inkl. MLA und KSC'!C112</f>
        <v>18258965</v>
      </c>
      <c r="D111" s="6">
        <f>'DE_VIE Gruppe inkl. MLA und KSC'!D112</f>
        <v>22000845</v>
      </c>
      <c r="E111" s="6">
        <f>'DE_VIE Gruppe inkl. MLA und KSC'!E112</f>
        <v>21933577</v>
      </c>
      <c r="F111" s="6">
        <f>'DE_VIE Gruppe inkl. MLA und KSC'!F112</f>
        <v>20955541</v>
      </c>
      <c r="G111" s="6">
        <f>'DE_VIE Gruppe inkl. MLA und KSC'!G112</f>
        <v>20048489.670000002</v>
      </c>
      <c r="H111" s="6">
        <f>'DE_VIE Gruppe inkl. MLA und KSC'!H112</f>
        <v>21380529.620000001</v>
      </c>
      <c r="I111" s="6">
        <f>'DE_VIE Gruppe inkl. MLA und KSC'!I112</f>
        <v>19649731.850000001</v>
      </c>
      <c r="J111" s="6">
        <f>'DE_VIE Gruppe inkl. MLA und KSC'!J112</f>
        <v>21305744.829999998</v>
      </c>
      <c r="K111" s="6">
        <f>'DE_VIE Gruppe inkl. MLA und KSC'!K112</f>
        <v>22813449.829999998</v>
      </c>
      <c r="L111" s="6">
        <f>'DE_VIE Gruppe inkl. MLA und KSC'!L112</f>
        <v>21452130.699999999</v>
      </c>
      <c r="M111" s="6">
        <f>'DE_VIE Gruppe inkl. MLA und KSC'!M112</f>
        <v>20068231.859999999</v>
      </c>
      <c r="N111" s="5">
        <f>'DE_VIE Gruppe inkl. MLA und KSC'!N112</f>
        <v>-16.197645106119264</v>
      </c>
      <c r="O111" s="6">
        <f>'DE_VIE Gruppe inkl. MLA und KSC'!O112</f>
        <v>250637096.35999995</v>
      </c>
      <c r="P111" s="5">
        <f>'DE_VIE Gruppe inkl. MLA und KSC'!P112</f>
        <v>-4.0804676527732342</v>
      </c>
    </row>
    <row r="112" spans="1:18" x14ac:dyDescent="0.25">
      <c r="A112" s="26" t="s">
        <v>49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5">
      <c r="A113" s="2" t="s">
        <v>44</v>
      </c>
      <c r="B113" s="3">
        <f>'DE_VIE Gruppe inkl. MLA und KSC'!B115</f>
        <v>159357</v>
      </c>
      <c r="C113" s="3">
        <f>'DE_VIE Gruppe inkl. MLA und KSC'!C115</f>
        <v>196895</v>
      </c>
      <c r="D113" s="3">
        <f>'DE_VIE Gruppe inkl. MLA und KSC'!D115</f>
        <v>316713</v>
      </c>
      <c r="E113" s="3">
        <f>'DE_VIE Gruppe inkl. MLA und KSC'!E115</f>
        <v>513979</v>
      </c>
      <c r="F113" s="3">
        <f>'DE_VIE Gruppe inkl. MLA und KSC'!F115</f>
        <v>554818</v>
      </c>
      <c r="G113" s="3">
        <f>'DE_VIE Gruppe inkl. MLA und KSC'!G115</f>
        <v>603532</v>
      </c>
      <c r="H113" s="3">
        <f>'DE_VIE Gruppe inkl. MLA und KSC'!H115</f>
        <v>689145</v>
      </c>
      <c r="I113" s="3">
        <f>'DE_VIE Gruppe inkl. MLA und KSC'!I115</f>
        <v>712122</v>
      </c>
      <c r="J113" s="3">
        <f>'DE_VIE Gruppe inkl. MLA und KSC'!J115</f>
        <v>658653</v>
      </c>
      <c r="K113" s="3">
        <f>'DE_VIE Gruppe inkl. MLA und KSC'!K115</f>
        <v>590278</v>
      </c>
      <c r="L113" s="3">
        <f>'DE_VIE Gruppe inkl. MLA und KSC'!L115</f>
        <v>434119</v>
      </c>
      <c r="M113" s="3">
        <f>'DE_VIE Gruppe inkl. MLA und KSC'!M115</f>
        <v>421468</v>
      </c>
      <c r="N113" s="5">
        <f>'DE_VIE Gruppe inkl. MLA und KSC'!N115</f>
        <v>65.583515037224743</v>
      </c>
      <c r="O113" s="3">
        <f>'DE_VIE Gruppe inkl. MLA und KSC'!O115</f>
        <v>5851079</v>
      </c>
      <c r="P113" s="5">
        <f>'DE_VIE Gruppe inkl. MLA und KSC'!P115</f>
        <v>130.32706316292928</v>
      </c>
    </row>
    <row r="114" spans="1:16" x14ac:dyDescent="0.25">
      <c r="A114" s="2" t="s">
        <v>45</v>
      </c>
      <c r="B114" s="3">
        <f>'DE_VIE Gruppe inkl. MLA und KSC'!B116</f>
        <v>158960</v>
      </c>
      <c r="C114" s="3">
        <f>'DE_VIE Gruppe inkl. MLA und KSC'!C116</f>
        <v>196786</v>
      </c>
      <c r="D114" s="3">
        <f>'DE_VIE Gruppe inkl. MLA und KSC'!D116</f>
        <v>316300</v>
      </c>
      <c r="E114" s="3">
        <f>'DE_VIE Gruppe inkl. MLA und KSC'!E116</f>
        <v>512819</v>
      </c>
      <c r="F114" s="3">
        <f>'DE_VIE Gruppe inkl. MLA und KSC'!F116</f>
        <v>554035</v>
      </c>
      <c r="G114" s="3">
        <f>'DE_VIE Gruppe inkl. MLA und KSC'!G116</f>
        <v>602765</v>
      </c>
      <c r="H114" s="3">
        <f>'DE_VIE Gruppe inkl. MLA und KSC'!H116</f>
        <v>688125</v>
      </c>
      <c r="I114" s="3">
        <f>'DE_VIE Gruppe inkl. MLA und KSC'!I116</f>
        <v>711386</v>
      </c>
      <c r="J114" s="3">
        <f>'DE_VIE Gruppe inkl. MLA und KSC'!J116</f>
        <v>657280</v>
      </c>
      <c r="K114" s="3">
        <f>'DE_VIE Gruppe inkl. MLA und KSC'!K116</f>
        <v>589187</v>
      </c>
      <c r="L114" s="3">
        <f>'DE_VIE Gruppe inkl. MLA und KSC'!L116</f>
        <v>432955</v>
      </c>
      <c r="M114" s="3">
        <f>'DE_VIE Gruppe inkl. MLA und KSC'!M116</f>
        <v>419158</v>
      </c>
      <c r="N114" s="5">
        <f>'DE_VIE Gruppe inkl. MLA und KSC'!N116</f>
        <v>65.106688042352218</v>
      </c>
      <c r="O114" s="3">
        <f>'DE_VIE Gruppe inkl. MLA und KSC'!O116</f>
        <v>5839756</v>
      </c>
      <c r="P114" s="5">
        <f>'DE_VIE Gruppe inkl. MLA und KSC'!P116</f>
        <v>130.27265579345254</v>
      </c>
    </row>
    <row r="115" spans="1:16" x14ac:dyDescent="0.25">
      <c r="A115" s="2" t="s">
        <v>46</v>
      </c>
      <c r="B115" s="3">
        <f>'DE_VIE Gruppe inkl. MLA und KSC'!B117</f>
        <v>396</v>
      </c>
      <c r="C115" s="3">
        <f>'DE_VIE Gruppe inkl. MLA und KSC'!C117</f>
        <v>106</v>
      </c>
      <c r="D115" s="3">
        <f>'DE_VIE Gruppe inkl. MLA und KSC'!D117</f>
        <v>410</v>
      </c>
      <c r="E115" s="3">
        <f>'DE_VIE Gruppe inkl. MLA und KSC'!E117</f>
        <v>1160</v>
      </c>
      <c r="F115" s="3">
        <f>'DE_VIE Gruppe inkl. MLA und KSC'!F117</f>
        <v>776</v>
      </c>
      <c r="G115" s="3">
        <f>'DE_VIE Gruppe inkl. MLA und KSC'!G117</f>
        <v>766</v>
      </c>
      <c r="H115" s="3">
        <f>'DE_VIE Gruppe inkl. MLA und KSC'!H117</f>
        <v>1018</v>
      </c>
      <c r="I115" s="3">
        <f>'DE_VIE Gruppe inkl. MLA und KSC'!I117</f>
        <v>734</v>
      </c>
      <c r="J115" s="3">
        <f>'DE_VIE Gruppe inkl. MLA und KSC'!J117</f>
        <v>1370</v>
      </c>
      <c r="K115" s="3">
        <f>'DE_VIE Gruppe inkl. MLA und KSC'!K117</f>
        <v>1076</v>
      </c>
      <c r="L115" s="3">
        <f>'DE_VIE Gruppe inkl. MLA und KSC'!L117</f>
        <v>1162</v>
      </c>
      <c r="M115" s="3">
        <f>'DE_VIE Gruppe inkl. MLA und KSC'!M117</f>
        <v>2304</v>
      </c>
      <c r="N115" s="5">
        <f>'DE_VIE Gruppe inkl. MLA und KSC'!N117</f>
        <v>246.98795180722891</v>
      </c>
      <c r="O115" s="3">
        <f>'DE_VIE Gruppe inkl. MLA und KSC'!O117</f>
        <v>11278</v>
      </c>
      <c r="P115" s="5">
        <f>'DE_VIE Gruppe inkl. MLA und KSC'!P117</f>
        <v>166.87174633222907</v>
      </c>
    </row>
    <row r="116" spans="1:16" x14ac:dyDescent="0.25">
      <c r="A116" s="2" t="s">
        <v>47</v>
      </c>
      <c r="B116" s="3">
        <f>'DE_VIE Gruppe inkl. MLA und KSC'!B118</f>
        <v>1704</v>
      </c>
      <c r="C116" s="3">
        <f>'DE_VIE Gruppe inkl. MLA und KSC'!C118</f>
        <v>1623</v>
      </c>
      <c r="D116" s="3">
        <f>'DE_VIE Gruppe inkl. MLA und KSC'!D118</f>
        <v>2663</v>
      </c>
      <c r="E116" s="3">
        <f>'DE_VIE Gruppe inkl. MLA und KSC'!E118</f>
        <v>3757</v>
      </c>
      <c r="F116" s="3">
        <f>'DE_VIE Gruppe inkl. MLA und KSC'!F118</f>
        <v>3884</v>
      </c>
      <c r="G116" s="3">
        <f>'DE_VIE Gruppe inkl. MLA und KSC'!G118</f>
        <v>3998</v>
      </c>
      <c r="H116" s="3">
        <f>'DE_VIE Gruppe inkl. MLA und KSC'!H118</f>
        <v>4398</v>
      </c>
      <c r="I116" s="3">
        <f>'DE_VIE Gruppe inkl. MLA und KSC'!I118</f>
        <v>4423</v>
      </c>
      <c r="J116" s="3">
        <f>'DE_VIE Gruppe inkl. MLA und KSC'!J118</f>
        <v>4118</v>
      </c>
      <c r="K116" s="3">
        <f>'DE_VIE Gruppe inkl. MLA und KSC'!K118</f>
        <v>3874</v>
      </c>
      <c r="L116" s="3">
        <f>'DE_VIE Gruppe inkl. MLA und KSC'!L118</f>
        <v>2917</v>
      </c>
      <c r="M116" s="3">
        <f>'DE_VIE Gruppe inkl. MLA und KSC'!M118</f>
        <v>2996</v>
      </c>
      <c r="N116" s="5">
        <f>'DE_VIE Gruppe inkl. MLA und KSC'!N118</f>
        <v>9.8643197653098582</v>
      </c>
      <c r="O116" s="3">
        <f>'DE_VIE Gruppe inkl. MLA und KSC'!O118</f>
        <v>40355</v>
      </c>
      <c r="P116" s="5">
        <f>'DE_VIE Gruppe inkl. MLA und KSC'!P118</f>
        <v>64.606787404144228</v>
      </c>
    </row>
    <row r="117" spans="1:16" x14ac:dyDescent="0.25">
      <c r="A117" s="2" t="s">
        <v>48</v>
      </c>
      <c r="B117" s="6">
        <f>'DE_VIE Gruppe inkl. MLA und KSC'!B119</f>
        <v>1188119</v>
      </c>
      <c r="C117" s="6">
        <f>'DE_VIE Gruppe inkl. MLA und KSC'!C119</f>
        <v>1066925</v>
      </c>
      <c r="D117" s="6">
        <f>'DE_VIE Gruppe inkl. MLA und KSC'!D119</f>
        <v>1207172</v>
      </c>
      <c r="E117" s="6">
        <f>'DE_VIE Gruppe inkl. MLA und KSC'!E119</f>
        <v>1248415</v>
      </c>
      <c r="F117" s="6">
        <f>'DE_VIE Gruppe inkl. MLA und KSC'!F119</f>
        <v>1266602</v>
      </c>
      <c r="G117" s="6">
        <f>'DE_VIE Gruppe inkl. MLA und KSC'!G119</f>
        <v>1374374</v>
      </c>
      <c r="H117" s="6">
        <f>'DE_VIE Gruppe inkl. MLA und KSC'!H119</f>
        <v>1549954</v>
      </c>
      <c r="I117" s="6">
        <f>'DE_VIE Gruppe inkl. MLA und KSC'!I119</f>
        <v>1463917</v>
      </c>
      <c r="J117" s="6">
        <f>'DE_VIE Gruppe inkl. MLA und KSC'!J119</f>
        <v>1630374</v>
      </c>
      <c r="K117" s="6">
        <f>'DE_VIE Gruppe inkl. MLA und KSC'!K119</f>
        <v>1653763</v>
      </c>
      <c r="L117" s="6">
        <f>'DE_VIE Gruppe inkl. MLA und KSC'!L119</f>
        <v>1406192</v>
      </c>
      <c r="M117" s="6">
        <f>'DE_VIE Gruppe inkl. MLA und KSC'!M119</f>
        <v>1274612</v>
      </c>
      <c r="N117" s="5">
        <f>'DE_VIE Gruppe inkl. MLA und KSC'!N119</f>
        <v>1.0879582264647247</v>
      </c>
      <c r="O117" s="6">
        <f>'DE_VIE Gruppe inkl. MLA und KSC'!O119</f>
        <v>16330419</v>
      </c>
      <c r="P117" s="5">
        <f>'DE_VIE Gruppe inkl. MLA und KSC'!P119</f>
        <v>9.8436560627097602</v>
      </c>
    </row>
    <row r="118" spans="1:16" x14ac:dyDescent="0.25">
      <c r="A118" s="26" t="s">
        <v>50</v>
      </c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</row>
    <row r="119" spans="1:16" x14ac:dyDescent="0.25">
      <c r="A119" s="2" t="s">
        <v>44</v>
      </c>
      <c r="B119" s="3">
        <f>'DE_VIE Gruppe inkl. MLA und KSC'!B122</f>
        <v>12551</v>
      </c>
      <c r="C119" s="3">
        <f>'DE_VIE Gruppe inkl. MLA und KSC'!C122</f>
        <v>15872</v>
      </c>
      <c r="D119" s="3">
        <f>'DE_VIE Gruppe inkl. MLA und KSC'!D122</f>
        <v>25569</v>
      </c>
      <c r="E119" s="3">
        <f>'DE_VIE Gruppe inkl. MLA und KSC'!E122</f>
        <v>34049</v>
      </c>
      <c r="F119" s="3">
        <f>'DE_VIE Gruppe inkl. MLA und KSC'!F122</f>
        <v>38808</v>
      </c>
      <c r="G119" s="3">
        <f>'DE_VIE Gruppe inkl. MLA und KSC'!G122</f>
        <v>63163</v>
      </c>
      <c r="H119" s="3">
        <f>'DE_VIE Gruppe inkl. MLA und KSC'!H122</f>
        <v>95802</v>
      </c>
      <c r="I119" s="3">
        <f>'DE_VIE Gruppe inkl. MLA und KSC'!I122</f>
        <v>98534</v>
      </c>
      <c r="J119" s="3">
        <f>'DE_VIE Gruppe inkl. MLA und KSC'!J122</f>
        <v>61968</v>
      </c>
      <c r="K119" s="3">
        <f>'DE_VIE Gruppe inkl. MLA und KSC'!K122</f>
        <v>37543</v>
      </c>
      <c r="L119" s="3">
        <f>'DE_VIE Gruppe inkl. MLA und KSC'!L122</f>
        <v>28554</v>
      </c>
      <c r="M119" s="3">
        <f>'DE_VIE Gruppe inkl. MLA und KSC'!M122</f>
        <v>27336</v>
      </c>
      <c r="N119" s="5">
        <f>'DE_VIE Gruppe inkl. MLA und KSC'!N122</f>
        <v>63.502601830252999</v>
      </c>
      <c r="O119" s="3">
        <f>'DE_VIE Gruppe inkl. MLA und KSC'!O122</f>
        <v>539749</v>
      </c>
      <c r="P119" s="5">
        <f>'DE_VIE Gruppe inkl. MLA und KSC'!P122</f>
        <v>224.14437137795395</v>
      </c>
    </row>
    <row r="120" spans="1:16" x14ac:dyDescent="0.25">
      <c r="A120" s="2" t="s">
        <v>45</v>
      </c>
      <c r="B120" s="3">
        <f>'DE_VIE Gruppe inkl. MLA und KSC'!B123</f>
        <v>12551</v>
      </c>
      <c r="C120" s="3">
        <f>'DE_VIE Gruppe inkl. MLA und KSC'!C123</f>
        <v>15809</v>
      </c>
      <c r="D120" s="3">
        <f>'DE_VIE Gruppe inkl. MLA und KSC'!D123</f>
        <v>25569</v>
      </c>
      <c r="E120" s="3">
        <f>'DE_VIE Gruppe inkl. MLA und KSC'!E123</f>
        <v>34049</v>
      </c>
      <c r="F120" s="3">
        <f>'DE_VIE Gruppe inkl. MLA und KSC'!F123</f>
        <v>38808</v>
      </c>
      <c r="G120" s="3">
        <f>'DE_VIE Gruppe inkl. MLA und KSC'!G123</f>
        <v>63163</v>
      </c>
      <c r="H120" s="3">
        <f>'DE_VIE Gruppe inkl. MLA und KSC'!H123</f>
        <v>95614</v>
      </c>
      <c r="I120" s="3">
        <f>'DE_VIE Gruppe inkl. MLA und KSC'!I123</f>
        <v>98534</v>
      </c>
      <c r="J120" s="3">
        <f>'DE_VIE Gruppe inkl. MLA und KSC'!J123</f>
        <v>61968</v>
      </c>
      <c r="K120" s="3">
        <f>'DE_VIE Gruppe inkl. MLA und KSC'!K123</f>
        <v>37321</v>
      </c>
      <c r="L120" s="3">
        <f>'DE_VIE Gruppe inkl. MLA und KSC'!L123</f>
        <v>28519</v>
      </c>
      <c r="M120" s="3">
        <f>'DE_VIE Gruppe inkl. MLA und KSC'!M123</f>
        <v>27304</v>
      </c>
      <c r="N120" s="5">
        <f>'DE_VIE Gruppe inkl. MLA und KSC'!N123</f>
        <v>63.311202823135361</v>
      </c>
      <c r="O120" s="3">
        <f>'DE_VIE Gruppe inkl. MLA und KSC'!O123</f>
        <v>539209</v>
      </c>
      <c r="P120" s="5">
        <f>'DE_VIE Gruppe inkl. MLA und KSC'!P123</f>
        <v>223.82007626940515</v>
      </c>
    </row>
    <row r="121" spans="1:16" x14ac:dyDescent="0.25">
      <c r="A121" s="2" t="s">
        <v>46</v>
      </c>
      <c r="B121" s="3">
        <f>'DE_VIE Gruppe inkl. MLA und KSC'!B124</f>
        <v>0</v>
      </c>
      <c r="C121" s="3">
        <f>'DE_VIE Gruppe inkl. MLA und KSC'!C124</f>
        <v>0</v>
      </c>
      <c r="D121" s="3">
        <f>'DE_VIE Gruppe inkl. MLA und KSC'!D124</f>
        <v>0</v>
      </c>
      <c r="E121" s="3">
        <f>'DE_VIE Gruppe inkl. MLA und KSC'!E124</f>
        <v>0</v>
      </c>
      <c r="F121" s="3">
        <f>'DE_VIE Gruppe inkl. MLA und KSC'!F124</f>
        <v>0</v>
      </c>
      <c r="G121" s="3">
        <f>'DE_VIE Gruppe inkl. MLA und KSC'!G124</f>
        <v>0</v>
      </c>
      <c r="H121" s="3">
        <f>'DE_VIE Gruppe inkl. MLA und KSC'!H124</f>
        <v>0</v>
      </c>
      <c r="I121" s="3">
        <f>'DE_VIE Gruppe inkl. MLA und KSC'!I124</f>
        <v>0</v>
      </c>
      <c r="J121" s="3">
        <f>'DE_VIE Gruppe inkl. MLA und KSC'!J124</f>
        <v>0</v>
      </c>
      <c r="K121" s="3">
        <f>'DE_VIE Gruppe inkl. MLA und KSC'!K124</f>
        <v>0</v>
      </c>
      <c r="L121" s="3">
        <f>'DE_VIE Gruppe inkl. MLA und KSC'!L124</f>
        <v>0</v>
      </c>
      <c r="M121" s="3">
        <f>'DE_VIE Gruppe inkl. MLA und KSC'!M124</f>
        <v>0</v>
      </c>
      <c r="N121" s="5"/>
      <c r="O121" s="3">
        <f>'DE_VIE Gruppe inkl. MLA und KSC'!O124</f>
        <v>0</v>
      </c>
      <c r="P121" s="5"/>
    </row>
    <row r="122" spans="1:16" x14ac:dyDescent="0.25">
      <c r="A122" s="2" t="s">
        <v>47</v>
      </c>
      <c r="B122" s="3">
        <f>'DE_VIE Gruppe inkl. MLA und KSC'!B125</f>
        <v>124</v>
      </c>
      <c r="C122" s="3">
        <f>'DE_VIE Gruppe inkl. MLA und KSC'!C125</f>
        <v>134</v>
      </c>
      <c r="D122" s="3">
        <f>'DE_VIE Gruppe inkl. MLA und KSC'!D125</f>
        <v>242</v>
      </c>
      <c r="E122" s="3">
        <f>'DE_VIE Gruppe inkl. MLA und KSC'!E125</f>
        <v>311</v>
      </c>
      <c r="F122" s="3">
        <f>'DE_VIE Gruppe inkl. MLA und KSC'!F125</f>
        <v>375</v>
      </c>
      <c r="G122" s="3">
        <f>'DE_VIE Gruppe inkl. MLA und KSC'!G125</f>
        <v>544</v>
      </c>
      <c r="H122" s="3">
        <f>'DE_VIE Gruppe inkl. MLA und KSC'!H125</f>
        <v>666</v>
      </c>
      <c r="I122" s="3">
        <f>'DE_VIE Gruppe inkl. MLA und KSC'!I125</f>
        <v>679</v>
      </c>
      <c r="J122" s="3">
        <f>'DE_VIE Gruppe inkl. MLA und KSC'!J125</f>
        <v>526</v>
      </c>
      <c r="K122" s="3">
        <f>'DE_VIE Gruppe inkl. MLA und KSC'!K125</f>
        <v>340</v>
      </c>
      <c r="L122" s="3">
        <f>'DE_VIE Gruppe inkl. MLA und KSC'!L125</f>
        <v>230</v>
      </c>
      <c r="M122" s="3">
        <f>'DE_VIE Gruppe inkl. MLA und KSC'!M125</f>
        <v>227</v>
      </c>
      <c r="N122" s="5">
        <f>'DE_VIE Gruppe inkl. MLA und KSC'!N125</f>
        <v>13.5</v>
      </c>
      <c r="O122" s="3">
        <f>'DE_VIE Gruppe inkl. MLA und KSC'!O125</f>
        <v>4398</v>
      </c>
      <c r="P122" s="5">
        <f>'DE_VIE Gruppe inkl. MLA und KSC'!P125</f>
        <v>189.34210526315792</v>
      </c>
    </row>
    <row r="123" spans="1:16" x14ac:dyDescent="0.25">
      <c r="A123" s="2" t="s">
        <v>48</v>
      </c>
      <c r="B123" s="6">
        <f>'DE_VIE Gruppe inkl. MLA und KSC'!B126</f>
        <v>0</v>
      </c>
      <c r="C123" s="6">
        <f>'DE_VIE Gruppe inkl. MLA und KSC'!C126</f>
        <v>0</v>
      </c>
      <c r="D123" s="6">
        <f>'DE_VIE Gruppe inkl. MLA und KSC'!D126</f>
        <v>0</v>
      </c>
      <c r="E123" s="6">
        <f>'DE_VIE Gruppe inkl. MLA und KSC'!E126</f>
        <v>0.22500000000000001</v>
      </c>
      <c r="F123" s="6">
        <f>'DE_VIE Gruppe inkl. MLA und KSC'!F126</f>
        <v>28</v>
      </c>
      <c r="G123" s="6">
        <f>'DE_VIE Gruppe inkl. MLA und KSC'!G126</f>
        <v>152</v>
      </c>
      <c r="H123" s="3">
        <f>'DE_VIE Gruppe inkl. MLA und KSC'!H126</f>
        <v>8.6999999999999994E-2</v>
      </c>
      <c r="I123" s="6">
        <f>'DE_VIE Gruppe inkl. MLA und KSC'!I126</f>
        <v>22</v>
      </c>
      <c r="J123" s="6">
        <f>'DE_VIE Gruppe inkl. MLA und KSC'!J126</f>
        <v>134</v>
      </c>
      <c r="K123" s="6">
        <f>'DE_VIE Gruppe inkl. MLA und KSC'!K126</f>
        <v>233</v>
      </c>
      <c r="L123" s="6">
        <f>'DE_VIE Gruppe inkl. MLA und KSC'!L126</f>
        <v>0</v>
      </c>
      <c r="M123" s="6">
        <f>'DE_VIE Gruppe inkl. MLA und KSC'!M126</f>
        <v>0</v>
      </c>
      <c r="N123" s="5"/>
      <c r="O123" s="3">
        <v>1</v>
      </c>
      <c r="P123" s="5"/>
    </row>
    <row r="124" spans="1:16" x14ac:dyDescent="0.25">
      <c r="A124" s="26" t="s">
        <v>51</v>
      </c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</row>
    <row r="125" spans="1:16" x14ac:dyDescent="0.25">
      <c r="A125" s="2" t="s">
        <v>44</v>
      </c>
      <c r="B125" s="3">
        <f>'DE_VIE Gruppe inkl. MLA und KSC'!B129</f>
        <v>991582</v>
      </c>
      <c r="C125" s="3">
        <f>'DE_VIE Gruppe inkl. MLA und KSC'!C129</f>
        <v>1086824</v>
      </c>
      <c r="D125" s="3">
        <f>'DE_VIE Gruppe inkl. MLA und KSC'!D129</f>
        <v>1582023</v>
      </c>
      <c r="E125" s="3">
        <f>'DE_VIE Gruppe inkl. MLA und KSC'!E129</f>
        <v>2338303</v>
      </c>
      <c r="F125" s="3">
        <f>'DE_VIE Gruppe inkl. MLA und KSC'!F129</f>
        <v>2706908</v>
      </c>
      <c r="G125" s="3">
        <f>'DE_VIE Gruppe inkl. MLA und KSC'!G129</f>
        <v>3067210</v>
      </c>
      <c r="H125" s="3">
        <f>'DE_VIE Gruppe inkl. MLA und KSC'!H129</f>
        <v>3558576</v>
      </c>
      <c r="I125" s="3">
        <f>'DE_VIE Gruppe inkl. MLA und KSC'!I129</f>
        <v>3578665</v>
      </c>
      <c r="J125" s="3">
        <f>'DE_VIE Gruppe inkl. MLA und KSC'!J129</f>
        <v>3371213</v>
      </c>
      <c r="K125" s="3">
        <f>'DE_VIE Gruppe inkl. MLA und KSC'!K129</f>
        <v>3073674</v>
      </c>
      <c r="L125" s="3">
        <f>'DE_VIE Gruppe inkl. MLA und KSC'!L129</f>
        <v>2346822</v>
      </c>
      <c r="M125" s="3">
        <f>'DE_VIE Gruppe inkl. MLA und KSC'!M129</f>
        <v>2371161</v>
      </c>
      <c r="N125" s="5">
        <f>'DE_VIE Gruppe inkl. MLA und KSC'!N129</f>
        <v>98.780154519908507</v>
      </c>
      <c r="O125" s="3">
        <f>'DE_VIE Gruppe inkl. MLA und KSC'!O129</f>
        <v>30072961</v>
      </c>
      <c r="P125" s="5">
        <f>'DE_VIE Gruppe inkl. MLA und KSC'!P129</f>
        <v>129.34796775534073</v>
      </c>
    </row>
    <row r="126" spans="1:16" x14ac:dyDescent="0.25">
      <c r="A126" s="2" t="s">
        <v>45</v>
      </c>
      <c r="B126" s="3">
        <f>'DE_VIE Gruppe inkl. MLA und KSC'!B130</f>
        <v>806889</v>
      </c>
      <c r="C126" s="3">
        <f>'DE_VIE Gruppe inkl. MLA und KSC'!C130</f>
        <v>937778</v>
      </c>
      <c r="D126" s="3">
        <f>'DE_VIE Gruppe inkl. MLA und KSC'!D130</f>
        <v>1331235</v>
      </c>
      <c r="E126" s="3">
        <f>'DE_VIE Gruppe inkl. MLA und KSC'!E130</f>
        <v>1917842</v>
      </c>
      <c r="F126" s="3">
        <f>'DE_VIE Gruppe inkl. MLA und KSC'!F130</f>
        <v>2198096</v>
      </c>
      <c r="G126" s="3">
        <f>'DE_VIE Gruppe inkl. MLA und KSC'!G130</f>
        <v>2441737</v>
      </c>
      <c r="H126" s="3">
        <f>'DE_VIE Gruppe inkl. MLA und KSC'!H130</f>
        <v>2804384</v>
      </c>
      <c r="I126" s="3">
        <f>'DE_VIE Gruppe inkl. MLA und KSC'!I130</f>
        <v>2804757</v>
      </c>
      <c r="J126" s="3">
        <f>'DE_VIE Gruppe inkl. MLA und KSC'!J130</f>
        <v>2634133</v>
      </c>
      <c r="K126" s="3">
        <f>'DE_VIE Gruppe inkl. MLA und KSC'!K130</f>
        <v>2408350</v>
      </c>
      <c r="L126" s="3">
        <f>'DE_VIE Gruppe inkl. MLA und KSC'!L130</f>
        <v>1912092</v>
      </c>
      <c r="M126" s="3">
        <f>'DE_VIE Gruppe inkl. MLA und KSC'!M130</f>
        <v>1991599</v>
      </c>
      <c r="N126" s="5">
        <f>'DE_VIE Gruppe inkl. MLA und KSC'!N130</f>
        <v>102.77497220446112</v>
      </c>
      <c r="O126" s="3">
        <f>'DE_VIE Gruppe inkl. MLA und KSC'!O130</f>
        <v>24188892</v>
      </c>
      <c r="P126" s="5">
        <f>'DE_VIE Gruppe inkl. MLA und KSC'!P130</f>
        <v>129.2283841899656</v>
      </c>
    </row>
    <row r="127" spans="1:16" x14ac:dyDescent="0.25">
      <c r="A127" s="2" t="s">
        <v>46</v>
      </c>
      <c r="B127" s="3">
        <f>'DE_VIE Gruppe inkl. MLA und KSC'!B131</f>
        <v>180502</v>
      </c>
      <c r="C127" s="3">
        <f>'DE_VIE Gruppe inkl. MLA und KSC'!C131</f>
        <v>145652</v>
      </c>
      <c r="D127" s="3">
        <f>'DE_VIE Gruppe inkl. MLA und KSC'!D131</f>
        <v>245476</v>
      </c>
      <c r="E127" s="3">
        <f>'DE_VIE Gruppe inkl. MLA und KSC'!E131</f>
        <v>410024</v>
      </c>
      <c r="F127" s="3">
        <f>'DE_VIE Gruppe inkl. MLA und KSC'!F131</f>
        <v>502264</v>
      </c>
      <c r="G127" s="3">
        <f>'DE_VIE Gruppe inkl. MLA und KSC'!G131</f>
        <v>618238</v>
      </c>
      <c r="H127" s="3">
        <f>'DE_VIE Gruppe inkl. MLA und KSC'!H131</f>
        <v>746092</v>
      </c>
      <c r="I127" s="3">
        <f>'DE_VIE Gruppe inkl. MLA und KSC'!I131</f>
        <v>768624</v>
      </c>
      <c r="J127" s="3">
        <f>'DE_VIE Gruppe inkl. MLA und KSC'!J131</f>
        <v>729134</v>
      </c>
      <c r="K127" s="3">
        <f>'DE_VIE Gruppe inkl. MLA und KSC'!K131</f>
        <v>658964</v>
      </c>
      <c r="L127" s="3">
        <f>'DE_VIE Gruppe inkl. MLA und KSC'!L131</f>
        <v>429070</v>
      </c>
      <c r="M127" s="3">
        <f>'DE_VIE Gruppe inkl. MLA und KSC'!M131</f>
        <v>371826</v>
      </c>
      <c r="N127" s="5">
        <f>'DE_VIE Gruppe inkl. MLA und KSC'!N131</f>
        <v>80.099391637927695</v>
      </c>
      <c r="O127" s="3">
        <f>'DE_VIE Gruppe inkl. MLA und KSC'!O131</f>
        <v>5805866</v>
      </c>
      <c r="P127" s="5">
        <f>'DE_VIE Gruppe inkl. MLA und KSC'!P131</f>
        <v>130.4088800346058</v>
      </c>
    </row>
    <row r="128" spans="1:16" x14ac:dyDescent="0.25">
      <c r="A128" s="2" t="s">
        <v>47</v>
      </c>
      <c r="B128" s="3">
        <f>'DE_VIE Gruppe inkl. MLA und KSC'!B132</f>
        <v>11629</v>
      </c>
      <c r="C128" s="3">
        <f>'DE_VIE Gruppe inkl. MLA und KSC'!C132</f>
        <v>10492</v>
      </c>
      <c r="D128" s="3">
        <f>'DE_VIE Gruppe inkl. MLA und KSC'!D132</f>
        <v>14698</v>
      </c>
      <c r="E128" s="3">
        <f>'DE_VIE Gruppe inkl. MLA und KSC'!E132</f>
        <v>19242</v>
      </c>
      <c r="F128" s="3">
        <f>'DE_VIE Gruppe inkl. MLA und KSC'!F132</f>
        <v>21633</v>
      </c>
      <c r="G128" s="3">
        <f>'DE_VIE Gruppe inkl. MLA und KSC'!G132</f>
        <v>22682</v>
      </c>
      <c r="H128" s="3">
        <f>'DE_VIE Gruppe inkl. MLA und KSC'!H132</f>
        <v>24383</v>
      </c>
      <c r="I128" s="3">
        <f>'DE_VIE Gruppe inkl. MLA und KSC'!I132</f>
        <v>24948</v>
      </c>
      <c r="J128" s="3">
        <f>'DE_VIE Gruppe inkl. MLA und KSC'!J132</f>
        <v>24139</v>
      </c>
      <c r="K128" s="3">
        <f>'DE_VIE Gruppe inkl. MLA und KSC'!K132</f>
        <v>22822</v>
      </c>
      <c r="L128" s="3">
        <f>'DE_VIE Gruppe inkl. MLA und KSC'!L132</f>
        <v>18172</v>
      </c>
      <c r="M128" s="3">
        <f>'DE_VIE Gruppe inkl. MLA und KSC'!M132</f>
        <v>18325</v>
      </c>
      <c r="N128" s="5">
        <f>'DE_VIE Gruppe inkl. MLA und KSC'!N132</f>
        <v>25.720362239297479</v>
      </c>
      <c r="O128" s="3">
        <f>'DE_VIE Gruppe inkl. MLA und KSC'!O132</f>
        <v>233165</v>
      </c>
      <c r="P128" s="5">
        <f>'DE_VIE Gruppe inkl. MLA und KSC'!P132</f>
        <v>69.447613787490099</v>
      </c>
    </row>
    <row r="129" spans="1:16" x14ac:dyDescent="0.25">
      <c r="A129" s="2" t="s">
        <v>48</v>
      </c>
      <c r="B129" s="6">
        <f>'DE_VIE Gruppe inkl. MLA und KSC'!B133</f>
        <v>21957979</v>
      </c>
      <c r="C129" s="6">
        <f>'DE_VIE Gruppe inkl. MLA und KSC'!C133</f>
        <v>19325890.829999998</v>
      </c>
      <c r="D129" s="6">
        <f>'DE_VIE Gruppe inkl. MLA und KSC'!D133</f>
        <v>23208017</v>
      </c>
      <c r="E129" s="6">
        <f>'DE_VIE Gruppe inkl. MLA und KSC'!E133</f>
        <v>23181992</v>
      </c>
      <c r="F129" s="6">
        <f>'DE_VIE Gruppe inkl. MLA und KSC'!F133</f>
        <v>22222171.689999998</v>
      </c>
      <c r="G129" s="6">
        <f>'DE_VIE Gruppe inkl. MLA und KSC'!G133</f>
        <v>21423015.670000002</v>
      </c>
      <c r="H129" s="6">
        <f>'DE_VIE Gruppe inkl. MLA und KSC'!H133</f>
        <v>22930483.707000002</v>
      </c>
      <c r="I129" s="6">
        <f>'DE_VIE Gruppe inkl. MLA und KSC'!I133</f>
        <v>21113670.850000001</v>
      </c>
      <c r="J129" s="6">
        <f>'DE_VIE Gruppe inkl. MLA und KSC'!J133</f>
        <v>22936296.829999998</v>
      </c>
      <c r="K129" s="6">
        <f>'DE_VIE Gruppe inkl. MLA und KSC'!K133</f>
        <v>24467445.829999998</v>
      </c>
      <c r="L129" s="6">
        <f>'DE_VIE Gruppe inkl. MLA und KSC'!L133</f>
        <v>22858322.699999999</v>
      </c>
      <c r="M129" s="6">
        <f>'DE_VIE Gruppe inkl. MLA und KSC'!M133</f>
        <v>21342843.859999999</v>
      </c>
      <c r="N129" s="5">
        <f>'DE_VIE Gruppe inkl. MLA und KSC'!N133</f>
        <v>-15.333025912043929</v>
      </c>
      <c r="O129" s="6">
        <f>'DE_VIE Gruppe inkl. MLA und KSC'!O133</f>
        <v>266968129.96700001</v>
      </c>
      <c r="P129" s="5">
        <f>'DE_VIE Gruppe inkl. MLA und KSC'!P133</f>
        <v>-3.3306720533920586</v>
      </c>
    </row>
    <row r="130" spans="1:16" x14ac:dyDescent="0.25">
      <c r="A130" s="11" t="s">
        <v>63</v>
      </c>
    </row>
    <row r="131" spans="1:16" x14ac:dyDescent="0.25">
      <c r="A131" s="1"/>
    </row>
    <row r="132" spans="1:16" x14ac:dyDescent="0.25">
      <c r="B132" s="25">
        <v>2021</v>
      </c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</row>
    <row r="133" spans="1:16" x14ac:dyDescent="0.25">
      <c r="A133" s="1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7" t="s">
        <v>41</v>
      </c>
      <c r="O133" s="18"/>
      <c r="P133" s="17" t="s">
        <v>41</v>
      </c>
    </row>
    <row r="134" spans="1:16" x14ac:dyDescent="0.25">
      <c r="A134" s="1"/>
      <c r="B134" s="17" t="s">
        <v>32</v>
      </c>
      <c r="C134" s="17" t="s">
        <v>33</v>
      </c>
      <c r="D134" s="17" t="s">
        <v>34</v>
      </c>
      <c r="E134" s="17" t="s">
        <v>14</v>
      </c>
      <c r="F134" s="17" t="s">
        <v>35</v>
      </c>
      <c r="G134" s="17" t="s">
        <v>36</v>
      </c>
      <c r="H134" s="17" t="s">
        <v>37</v>
      </c>
      <c r="I134" s="17" t="s">
        <v>15</v>
      </c>
      <c r="J134" s="17" t="s">
        <v>16</v>
      </c>
      <c r="K134" s="17" t="s">
        <v>38</v>
      </c>
      <c r="L134" s="17" t="s">
        <v>18</v>
      </c>
      <c r="M134" s="17" t="s">
        <v>39</v>
      </c>
      <c r="N134" s="17" t="s">
        <v>42</v>
      </c>
      <c r="O134" s="17" t="s">
        <v>40</v>
      </c>
      <c r="P134" s="17" t="s">
        <v>43</v>
      </c>
    </row>
    <row r="135" spans="1:16" x14ac:dyDescent="0.25">
      <c r="A135" s="26" t="s">
        <v>31</v>
      </c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</row>
    <row r="136" spans="1:16" x14ac:dyDescent="0.25">
      <c r="A136" s="2" t="s">
        <v>44</v>
      </c>
      <c r="B136" s="3">
        <f>'DE_VIE Gruppe inkl. MLA und KSC'!B141</f>
        <v>198295</v>
      </c>
      <c r="C136" s="3">
        <f>'DE_VIE Gruppe inkl. MLA und KSC'!C141</f>
        <v>158786</v>
      </c>
      <c r="D136" s="3">
        <f>'DE_VIE Gruppe inkl. MLA und KSC'!D141</f>
        <v>215637</v>
      </c>
      <c r="E136" s="3">
        <f>'DE_VIE Gruppe inkl. MLA und KSC'!E141</f>
        <v>269127</v>
      </c>
      <c r="F136" s="3">
        <f>'DE_VIE Gruppe inkl. MLA und KSC'!F141</f>
        <v>399518</v>
      </c>
      <c r="G136" s="3">
        <f>'DE_VIE Gruppe inkl. MLA und KSC'!G141</f>
        <v>725244</v>
      </c>
      <c r="H136" s="3">
        <f>'DE_VIE Gruppe inkl. MLA und KSC'!H141</f>
        <v>1474634</v>
      </c>
      <c r="I136" s="3">
        <f>'DE_VIE Gruppe inkl. MLA und KSC'!I141</f>
        <v>1778146</v>
      </c>
      <c r="J136" s="3">
        <f>'DE_VIE Gruppe inkl. MLA und KSC'!J141</f>
        <v>1575315</v>
      </c>
      <c r="K136" s="3">
        <f>'DE_VIE Gruppe inkl. MLA und KSC'!K141</f>
        <v>1573155</v>
      </c>
      <c r="L136" s="3">
        <f>'DE_VIE Gruppe inkl. MLA und KSC'!L141</f>
        <v>1116064</v>
      </c>
      <c r="M136" s="3">
        <f>'DE_VIE Gruppe inkl. MLA und KSC'!M141</f>
        <v>921602</v>
      </c>
      <c r="N136" s="5">
        <f>'DE_VIE Gruppe inkl. MLA und KSC'!N141</f>
        <v>306.28380731538505</v>
      </c>
      <c r="O136" s="3">
        <f>'DE_VIE Gruppe inkl. MLA und KSC'!O141</f>
        <v>10405523</v>
      </c>
      <c r="P136" s="5">
        <f>'DE_VIE Gruppe inkl. MLA und KSC'!P141</f>
        <v>33.183227615526967</v>
      </c>
    </row>
    <row r="137" spans="1:16" x14ac:dyDescent="0.25">
      <c r="A137" s="2" t="s">
        <v>45</v>
      </c>
      <c r="B137" s="3">
        <f>'DE_VIE Gruppe inkl. MLA und KSC'!B142</f>
        <v>148310</v>
      </c>
      <c r="C137" s="3">
        <f>'DE_VIE Gruppe inkl. MLA und KSC'!C142</f>
        <v>122115</v>
      </c>
      <c r="D137" s="3">
        <f>'DE_VIE Gruppe inkl. MLA und KSC'!D142</f>
        <v>155837</v>
      </c>
      <c r="E137" s="3">
        <f>'DE_VIE Gruppe inkl. MLA und KSC'!E142</f>
        <v>177654</v>
      </c>
      <c r="F137" s="3">
        <f>'DE_VIE Gruppe inkl. MLA und KSC'!F142</f>
        <v>253580</v>
      </c>
      <c r="G137" s="3">
        <f>'DE_VIE Gruppe inkl. MLA und KSC'!G142</f>
        <v>533030</v>
      </c>
      <c r="H137" s="3">
        <f>'DE_VIE Gruppe inkl. MLA und KSC'!H142</f>
        <v>1101619</v>
      </c>
      <c r="I137" s="3">
        <f>'DE_VIE Gruppe inkl. MLA und KSC'!I142</f>
        <v>1312802</v>
      </c>
      <c r="J137" s="3">
        <f>'DE_VIE Gruppe inkl. MLA und KSC'!J142</f>
        <v>1224539</v>
      </c>
      <c r="K137" s="3">
        <f>'DE_VIE Gruppe inkl. MLA und KSC'!K142</f>
        <v>1230000</v>
      </c>
      <c r="L137" s="3">
        <f>'DE_VIE Gruppe inkl. MLA und KSC'!L142</f>
        <v>878710</v>
      </c>
      <c r="M137" s="3">
        <f>'DE_VIE Gruppe inkl. MLA und KSC'!M142</f>
        <v>711582</v>
      </c>
      <c r="N137" s="5">
        <f>'DE_VIE Gruppe inkl. MLA und KSC'!N142</f>
        <v>312.11949219292967</v>
      </c>
      <c r="O137" s="3">
        <f>'DE_VIE Gruppe inkl. MLA und KSC'!O142</f>
        <v>7849778</v>
      </c>
      <c r="P137" s="5">
        <f>'DE_VIE Gruppe inkl. MLA und KSC'!P142</f>
        <v>24.621805781345252</v>
      </c>
    </row>
    <row r="138" spans="1:16" x14ac:dyDescent="0.25">
      <c r="A138" s="2" t="s">
        <v>46</v>
      </c>
      <c r="B138" s="3">
        <f>'DE_VIE Gruppe inkl. MLA und KSC'!B143</f>
        <v>47366</v>
      </c>
      <c r="C138" s="3">
        <f>'DE_VIE Gruppe inkl. MLA und KSC'!C143</f>
        <v>35084</v>
      </c>
      <c r="D138" s="3">
        <f>'DE_VIE Gruppe inkl. MLA und KSC'!D143</f>
        <v>57092</v>
      </c>
      <c r="E138" s="3">
        <f>'DE_VIE Gruppe inkl. MLA und KSC'!E143</f>
        <v>89600</v>
      </c>
      <c r="F138" s="3">
        <f>'DE_VIE Gruppe inkl. MLA und KSC'!F143</f>
        <v>143736</v>
      </c>
      <c r="G138" s="3">
        <f>'DE_VIE Gruppe inkl. MLA und KSC'!G143</f>
        <v>188452</v>
      </c>
      <c r="H138" s="3">
        <f>'DE_VIE Gruppe inkl. MLA und KSC'!H143</f>
        <v>367226</v>
      </c>
      <c r="I138" s="3">
        <f>'DE_VIE Gruppe inkl. MLA und KSC'!I143</f>
        <v>460458</v>
      </c>
      <c r="J138" s="3">
        <f>'DE_VIE Gruppe inkl. MLA und KSC'!J143</f>
        <v>346610</v>
      </c>
      <c r="K138" s="3">
        <f>'DE_VIE Gruppe inkl. MLA und KSC'!K143</f>
        <v>340028</v>
      </c>
      <c r="L138" s="3">
        <f>'DE_VIE Gruppe inkl. MLA und KSC'!L143</f>
        <v>234140</v>
      </c>
      <c r="M138" s="3">
        <f>'DE_VIE Gruppe inkl. MLA und KSC'!M143</f>
        <v>205792</v>
      </c>
      <c r="N138" s="5">
        <f>'DE_VIE Gruppe inkl. MLA und KSC'!N143</f>
        <v>299.87564122493393</v>
      </c>
      <c r="O138" s="3">
        <f>'DE_VIE Gruppe inkl. MLA und KSC'!O143</f>
        <v>2515584</v>
      </c>
      <c r="P138" s="5">
        <f>'DE_VIE Gruppe inkl. MLA und KSC'!P143</f>
        <v>67.935559759831122</v>
      </c>
    </row>
    <row r="139" spans="1:16" x14ac:dyDescent="0.25">
      <c r="A139" s="2" t="s">
        <v>47</v>
      </c>
      <c r="B139" s="3">
        <f>'DE_VIE Gruppe inkl. MLA und KSC'!B144</f>
        <v>3733</v>
      </c>
      <c r="C139" s="3">
        <f>'DE_VIE Gruppe inkl. MLA und KSC'!C144</f>
        <v>2806</v>
      </c>
      <c r="D139" s="3">
        <f>'DE_VIE Gruppe inkl. MLA und KSC'!D144</f>
        <v>3879</v>
      </c>
      <c r="E139" s="3">
        <f>'DE_VIE Gruppe inkl. MLA und KSC'!E144</f>
        <v>5009</v>
      </c>
      <c r="F139" s="3">
        <f>'DE_VIE Gruppe inkl. MLA und KSC'!F144</f>
        <v>5806</v>
      </c>
      <c r="G139" s="3">
        <f>'DE_VIE Gruppe inkl. MLA und KSC'!G144</f>
        <v>8222</v>
      </c>
      <c r="H139" s="3">
        <f>'DE_VIE Gruppe inkl. MLA und KSC'!H144</f>
        <v>13578</v>
      </c>
      <c r="I139" s="3">
        <f>'DE_VIE Gruppe inkl. MLA und KSC'!I144</f>
        <v>15270</v>
      </c>
      <c r="J139" s="3">
        <f>'DE_VIE Gruppe inkl. MLA und KSC'!J144</f>
        <v>14674</v>
      </c>
      <c r="K139" s="3">
        <f>'DE_VIE Gruppe inkl. MLA und KSC'!K144</f>
        <v>14533</v>
      </c>
      <c r="L139" s="3">
        <f>'DE_VIE Gruppe inkl. MLA und KSC'!L144</f>
        <v>12408</v>
      </c>
      <c r="M139" s="3">
        <f>'DE_VIE Gruppe inkl. MLA und KSC'!M144</f>
        <v>11649</v>
      </c>
      <c r="N139" s="5">
        <f>'DE_VIE Gruppe inkl. MLA und KSC'!N144</f>
        <v>185.72479764532744</v>
      </c>
      <c r="O139" s="3">
        <f>'DE_VIE Gruppe inkl. MLA und KSC'!O144</f>
        <v>111567</v>
      </c>
      <c r="P139" s="5">
        <f>'DE_VIE Gruppe inkl. MLA und KSC'!P144</f>
        <v>16.36107634543178</v>
      </c>
    </row>
    <row r="140" spans="1:16" x14ac:dyDescent="0.25">
      <c r="A140" s="2" t="s">
        <v>48</v>
      </c>
      <c r="B140" s="6">
        <f>'DE_VIE Gruppe inkl. MLA und KSC'!B145</f>
        <v>19734820.170000002</v>
      </c>
      <c r="C140" s="6">
        <f>'DE_VIE Gruppe inkl. MLA und KSC'!C145</f>
        <v>18543188</v>
      </c>
      <c r="D140" s="6">
        <f>'DE_VIE Gruppe inkl. MLA und KSC'!D145</f>
        <v>21546981</v>
      </c>
      <c r="E140" s="6">
        <f>'DE_VIE Gruppe inkl. MLA und KSC'!E145</f>
        <v>21803158.57</v>
      </c>
      <c r="F140" s="6">
        <f>'DE_VIE Gruppe inkl. MLA und KSC'!F145</f>
        <v>21814697.149999999</v>
      </c>
      <c r="G140" s="6">
        <f>'DE_VIE Gruppe inkl. MLA und KSC'!G145</f>
        <v>21353897.93</v>
      </c>
      <c r="H140" s="6">
        <f>'DE_VIE Gruppe inkl. MLA und KSC'!H145</f>
        <v>21691015.57</v>
      </c>
      <c r="I140" s="6">
        <f>'DE_VIE Gruppe inkl. MLA und KSC'!I145</f>
        <v>20249187.689999998</v>
      </c>
      <c r="J140" s="6">
        <f>'DE_VIE Gruppe inkl. MLA und KSC'!J145</f>
        <v>21440358.009999998</v>
      </c>
      <c r="K140" s="6">
        <f>'DE_VIE Gruppe inkl. MLA und KSC'!K145</f>
        <v>24678495.23</v>
      </c>
      <c r="L140" s="6">
        <f>'DE_VIE Gruppe inkl. MLA und KSC'!L145</f>
        <v>24496433.949999999</v>
      </c>
      <c r="M140" s="6">
        <f>'DE_VIE Gruppe inkl. MLA und KSC'!M145</f>
        <v>23947097.77</v>
      </c>
      <c r="N140" s="5">
        <f>'DE_VIE Gruppe inkl. MLA und KSC'!N145</f>
        <v>21.759771410693276</v>
      </c>
      <c r="O140" s="6">
        <f>'DE_VIE Gruppe inkl. MLA und KSC'!O145</f>
        <v>261299331.03999999</v>
      </c>
      <c r="P140" s="5">
        <f>'DE_VIE Gruppe inkl. MLA und KSC'!P145</f>
        <v>19.923695462485512</v>
      </c>
    </row>
    <row r="141" spans="1:16" x14ac:dyDescent="0.25">
      <c r="A141" s="26" t="s">
        <v>49</v>
      </c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</row>
    <row r="142" spans="1:16" x14ac:dyDescent="0.25">
      <c r="A142" s="2" t="s">
        <v>44</v>
      </c>
      <c r="B142" s="3">
        <f>'DE_VIE Gruppe inkl. MLA und KSC'!B147</f>
        <v>38936</v>
      </c>
      <c r="C142" s="3">
        <f>'DE_VIE Gruppe inkl. MLA und KSC'!C147</f>
        <v>27524</v>
      </c>
      <c r="D142" s="3">
        <f>'DE_VIE Gruppe inkl. MLA und KSC'!D147</f>
        <v>32033</v>
      </c>
      <c r="E142" s="3">
        <f>'DE_VIE Gruppe inkl. MLA und KSC'!E147</f>
        <v>39392</v>
      </c>
      <c r="F142" s="3">
        <f>'DE_VIE Gruppe inkl. MLA und KSC'!F147</f>
        <v>75420</v>
      </c>
      <c r="G142" s="3">
        <f>'DE_VIE Gruppe inkl. MLA und KSC'!G147</f>
        <v>190505</v>
      </c>
      <c r="H142" s="3">
        <f>'DE_VIE Gruppe inkl. MLA und KSC'!H147</f>
        <v>311691</v>
      </c>
      <c r="I142" s="3">
        <f>'DE_VIE Gruppe inkl. MLA und KSC'!I147</f>
        <v>407435</v>
      </c>
      <c r="J142" s="3">
        <f>'DE_VIE Gruppe inkl. MLA und KSC'!J147</f>
        <v>418474</v>
      </c>
      <c r="K142" s="3">
        <f>'DE_VIE Gruppe inkl. MLA und KSC'!K147</f>
        <v>428426</v>
      </c>
      <c r="L142" s="3">
        <f>'DE_VIE Gruppe inkl. MLA und KSC'!L147</f>
        <v>315964</v>
      </c>
      <c r="M142" s="3">
        <f>'DE_VIE Gruppe inkl. MLA und KSC'!M147</f>
        <v>254535</v>
      </c>
      <c r="N142" s="5">
        <f>'DE_VIE Gruppe inkl. MLA und KSC'!N147</f>
        <v>447.68154922001077</v>
      </c>
      <c r="O142" s="3">
        <f>'DE_VIE Gruppe inkl. MLA und KSC'!O147</f>
        <v>2540335</v>
      </c>
      <c r="P142" s="5">
        <f>'DE_VIE Gruppe inkl. MLA und KSC'!P147</f>
        <v>45.323932381796858</v>
      </c>
    </row>
    <row r="143" spans="1:16" x14ac:dyDescent="0.25">
      <c r="A143" s="2" t="s">
        <v>45</v>
      </c>
      <c r="B143" s="3">
        <f>'DE_VIE Gruppe inkl. MLA und KSC'!B148</f>
        <v>38782</v>
      </c>
      <c r="C143" s="3">
        <f>'DE_VIE Gruppe inkl. MLA und KSC'!C148</f>
        <v>27460</v>
      </c>
      <c r="D143" s="3">
        <f>'DE_VIE Gruppe inkl. MLA und KSC'!D148</f>
        <v>31972</v>
      </c>
      <c r="E143" s="3">
        <f>'DE_VIE Gruppe inkl. MLA und KSC'!E148</f>
        <v>39346</v>
      </c>
      <c r="F143" s="3">
        <f>'DE_VIE Gruppe inkl. MLA und KSC'!F148</f>
        <v>75387</v>
      </c>
      <c r="G143" s="3">
        <f>'DE_VIE Gruppe inkl. MLA und KSC'!G148</f>
        <v>190412</v>
      </c>
      <c r="H143" s="3">
        <f>'DE_VIE Gruppe inkl. MLA und KSC'!H148</f>
        <v>311278</v>
      </c>
      <c r="I143" s="3">
        <f>'DE_VIE Gruppe inkl. MLA und KSC'!I148</f>
        <v>406256</v>
      </c>
      <c r="J143" s="3">
        <f>'DE_VIE Gruppe inkl. MLA und KSC'!J148</f>
        <v>417939</v>
      </c>
      <c r="K143" s="3">
        <f>'DE_VIE Gruppe inkl. MLA und KSC'!K148</f>
        <v>427787</v>
      </c>
      <c r="L143" s="3">
        <f>'DE_VIE Gruppe inkl. MLA und KSC'!L148</f>
        <v>315528</v>
      </c>
      <c r="M143" s="3">
        <f>'DE_VIE Gruppe inkl. MLA und KSC'!M148</f>
        <v>253871</v>
      </c>
      <c r="N143" s="5">
        <f>'DE_VIE Gruppe inkl. MLA und KSC'!N148</f>
        <v>451.16258874101732</v>
      </c>
      <c r="O143" s="3">
        <f>'DE_VIE Gruppe inkl. MLA und KSC'!O148</f>
        <v>2536018</v>
      </c>
      <c r="P143" s="5">
        <f>'DE_VIE Gruppe inkl. MLA und KSC'!P148</f>
        <v>46.014259319714256</v>
      </c>
    </row>
    <row r="144" spans="1:16" x14ac:dyDescent="0.25">
      <c r="A144" s="2" t="s">
        <v>46</v>
      </c>
      <c r="B144" s="3">
        <f>'DE_VIE Gruppe inkl. MLA und KSC'!B149</f>
        <v>154</v>
      </c>
      <c r="C144" s="3">
        <f>'DE_VIE Gruppe inkl. MLA und KSC'!C149</f>
        <v>62</v>
      </c>
      <c r="D144" s="3">
        <f>'DE_VIE Gruppe inkl. MLA und KSC'!D149</f>
        <v>50</v>
      </c>
      <c r="E144" s="3">
        <f>'DE_VIE Gruppe inkl. MLA und KSC'!E149</f>
        <v>42</v>
      </c>
      <c r="F144" s="3">
        <f>'DE_VIE Gruppe inkl. MLA und KSC'!F149</f>
        <v>26</v>
      </c>
      <c r="G144" s="3">
        <f>'DE_VIE Gruppe inkl. MLA und KSC'!G149</f>
        <v>88</v>
      </c>
      <c r="H144" s="3">
        <f>'DE_VIE Gruppe inkl. MLA und KSC'!H149</f>
        <v>402</v>
      </c>
      <c r="I144" s="3">
        <f>'DE_VIE Gruppe inkl. MLA und KSC'!I149</f>
        <v>1150</v>
      </c>
      <c r="J144" s="3">
        <f>'DE_VIE Gruppe inkl. MLA und KSC'!J149</f>
        <v>520</v>
      </c>
      <c r="K144" s="3">
        <f>'DE_VIE Gruppe inkl. MLA und KSC'!K149</f>
        <v>632</v>
      </c>
      <c r="L144" s="3">
        <f>'DE_VIE Gruppe inkl. MLA und KSC'!L149</f>
        <v>436</v>
      </c>
      <c r="M144" s="3">
        <f>'DE_VIE Gruppe inkl. MLA und KSC'!M149</f>
        <v>664</v>
      </c>
      <c r="N144" s="5">
        <f>'DE_VIE Gruppe inkl. MLA und KSC'!N149</f>
        <v>75.661375661375658</v>
      </c>
      <c r="O144" s="3">
        <f>'DE_VIE Gruppe inkl. MLA und KSC'!O149</f>
        <v>4226</v>
      </c>
      <c r="P144" s="5">
        <f>'DE_VIE Gruppe inkl. MLA und KSC'!P149</f>
        <v>-61.100883652430049</v>
      </c>
    </row>
    <row r="145" spans="1:16" x14ac:dyDescent="0.25">
      <c r="A145" s="2" t="s">
        <v>47</v>
      </c>
      <c r="B145" s="3">
        <f>'DE_VIE Gruppe inkl. MLA und KSC'!B150</f>
        <v>621</v>
      </c>
      <c r="C145" s="3">
        <f>'DE_VIE Gruppe inkl. MLA und KSC'!C150</f>
        <v>443</v>
      </c>
      <c r="D145" s="3">
        <f>'DE_VIE Gruppe inkl. MLA und KSC'!D150</f>
        <v>499</v>
      </c>
      <c r="E145" s="3">
        <f>'DE_VIE Gruppe inkl. MLA und KSC'!E150</f>
        <v>673</v>
      </c>
      <c r="F145" s="3">
        <f>'DE_VIE Gruppe inkl. MLA und KSC'!F150</f>
        <v>843</v>
      </c>
      <c r="G145" s="3">
        <f>'DE_VIE Gruppe inkl. MLA und KSC'!G150</f>
        <v>1983</v>
      </c>
      <c r="H145" s="3">
        <f>'DE_VIE Gruppe inkl. MLA und KSC'!H150</f>
        <v>3402</v>
      </c>
      <c r="I145" s="3">
        <f>'DE_VIE Gruppe inkl. MLA und KSC'!I150</f>
        <v>3796</v>
      </c>
      <c r="J145" s="3">
        <f>'DE_VIE Gruppe inkl. MLA und KSC'!J150</f>
        <v>3414</v>
      </c>
      <c r="K145" s="3">
        <f>'DE_VIE Gruppe inkl. MLA und KSC'!K150</f>
        <v>3508</v>
      </c>
      <c r="L145" s="3">
        <f>'DE_VIE Gruppe inkl. MLA und KSC'!L150</f>
        <v>2607</v>
      </c>
      <c r="M145" s="3">
        <f>'DE_VIE Gruppe inkl. MLA und KSC'!M150</f>
        <v>2727</v>
      </c>
      <c r="N145" s="5">
        <f>'DE_VIE Gruppe inkl. MLA und KSC'!N150</f>
        <v>255.54106910039113</v>
      </c>
      <c r="O145" s="3">
        <f>'DE_VIE Gruppe inkl. MLA und KSC'!O150</f>
        <v>24516</v>
      </c>
      <c r="P145" s="5">
        <f>'DE_VIE Gruppe inkl. MLA und KSC'!P150</f>
        <v>29.153935307133082</v>
      </c>
    </row>
    <row r="146" spans="1:16" x14ac:dyDescent="0.25">
      <c r="A146" s="2" t="s">
        <v>48</v>
      </c>
      <c r="B146" s="6">
        <f>'DE_VIE Gruppe inkl. MLA und KSC'!B151</f>
        <v>1075380</v>
      </c>
      <c r="C146" s="6">
        <f>'DE_VIE Gruppe inkl. MLA und KSC'!C151</f>
        <v>1241127</v>
      </c>
      <c r="D146" s="6">
        <f>'DE_VIE Gruppe inkl. MLA und KSC'!D151</f>
        <v>1425188</v>
      </c>
      <c r="E146" s="6">
        <f>'DE_VIE Gruppe inkl. MLA und KSC'!E151</f>
        <v>1082436</v>
      </c>
      <c r="F146" s="6">
        <f>'DE_VIE Gruppe inkl. MLA und KSC'!F151</f>
        <v>1207734</v>
      </c>
      <c r="G146" s="6">
        <f>'DE_VIE Gruppe inkl. MLA und KSC'!G151</f>
        <v>1323766</v>
      </c>
      <c r="H146" s="6">
        <f>'DE_VIE Gruppe inkl. MLA und KSC'!H151</f>
        <v>1173056</v>
      </c>
      <c r="I146" s="6">
        <f>'DE_VIE Gruppe inkl. MLA und KSC'!I151</f>
        <v>1399617</v>
      </c>
      <c r="J146" s="6">
        <f>'DE_VIE Gruppe inkl. MLA und KSC'!J151</f>
        <v>1153652</v>
      </c>
      <c r="K146" s="6">
        <f>'DE_VIE Gruppe inkl. MLA und KSC'!K151</f>
        <v>1300514</v>
      </c>
      <c r="L146" s="6">
        <f>'DE_VIE Gruppe inkl. MLA und KSC'!L151</f>
        <v>1223602</v>
      </c>
      <c r="M146" s="6">
        <f>'DE_VIE Gruppe inkl. MLA und KSC'!M151</f>
        <v>1260894</v>
      </c>
      <c r="N146" s="5">
        <f>'DE_VIE Gruppe inkl. MLA und KSC'!N151</f>
        <v>-2.937671663115371</v>
      </c>
      <c r="O146" s="6">
        <f>'DE_VIE Gruppe inkl. MLA und KSC'!O151</f>
        <v>14866966</v>
      </c>
      <c r="P146" s="5">
        <f>'DE_VIE Gruppe inkl. MLA und KSC'!P151</f>
        <v>-5.8310936470015289</v>
      </c>
    </row>
    <row r="147" spans="1:16" x14ac:dyDescent="0.25">
      <c r="A147" s="26" t="s">
        <v>50</v>
      </c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</row>
    <row r="148" spans="1:16" x14ac:dyDescent="0.25">
      <c r="A148" s="2" t="s">
        <v>44</v>
      </c>
      <c r="B148" s="3">
        <f>'DE_VIE Gruppe inkl. MLA und KSC'!B153</f>
        <v>2885</v>
      </c>
      <c r="C148" s="3">
        <f>'DE_VIE Gruppe inkl. MLA und KSC'!C153</f>
        <v>1791</v>
      </c>
      <c r="D148" s="3">
        <f>'DE_VIE Gruppe inkl. MLA und KSC'!D153</f>
        <v>1459</v>
      </c>
      <c r="E148" s="3">
        <f>'DE_VIE Gruppe inkl. MLA und KSC'!E153</f>
        <v>2288</v>
      </c>
      <c r="F148" s="3">
        <f>'DE_VIE Gruppe inkl. MLA und KSC'!F153</f>
        <v>4260</v>
      </c>
      <c r="G148" s="3">
        <f>'DE_VIE Gruppe inkl. MLA und KSC'!G153</f>
        <v>10543</v>
      </c>
      <c r="H148" s="3">
        <f>'DE_VIE Gruppe inkl. MLA und KSC'!H153</f>
        <v>30876</v>
      </c>
      <c r="I148" s="3">
        <f>'DE_VIE Gruppe inkl. MLA und KSC'!I153</f>
        <v>38210</v>
      </c>
      <c r="J148" s="3">
        <f>'DE_VIE Gruppe inkl. MLA und KSC'!J153</f>
        <v>23766</v>
      </c>
      <c r="K148" s="3">
        <f>'DE_VIE Gruppe inkl. MLA und KSC'!K153</f>
        <v>18171</v>
      </c>
      <c r="L148" s="3">
        <f>'DE_VIE Gruppe inkl. MLA und KSC'!L153</f>
        <v>15547</v>
      </c>
      <c r="M148" s="3">
        <f>'DE_VIE Gruppe inkl. MLA und KSC'!M153</f>
        <v>16719</v>
      </c>
      <c r="N148" s="5">
        <f>'DE_VIE Gruppe inkl. MLA und KSC'!N153</f>
        <v>260.78981441519204</v>
      </c>
      <c r="O148" s="3">
        <f>'DE_VIE Gruppe inkl. MLA und KSC'!O153</f>
        <v>166515</v>
      </c>
      <c r="P148" s="5">
        <f>'DE_VIE Gruppe inkl. MLA und KSC'!P153</f>
        <v>72.683245530343882</v>
      </c>
    </row>
    <row r="149" spans="1:16" x14ac:dyDescent="0.25">
      <c r="A149" s="2" t="s">
        <v>45</v>
      </c>
      <c r="B149" s="3">
        <f>'DE_VIE Gruppe inkl. MLA und KSC'!B154</f>
        <v>2885</v>
      </c>
      <c r="C149" s="3">
        <f>'DE_VIE Gruppe inkl. MLA und KSC'!C154</f>
        <v>1791</v>
      </c>
      <c r="D149" s="3">
        <f>'DE_VIE Gruppe inkl. MLA und KSC'!D154</f>
        <v>1459</v>
      </c>
      <c r="E149" s="3">
        <f>'DE_VIE Gruppe inkl. MLA und KSC'!E154</f>
        <v>2288</v>
      </c>
      <c r="F149" s="3">
        <f>'DE_VIE Gruppe inkl. MLA und KSC'!F154</f>
        <v>4260</v>
      </c>
      <c r="G149" s="3">
        <f>'DE_VIE Gruppe inkl. MLA und KSC'!G154</f>
        <v>10543</v>
      </c>
      <c r="H149" s="3">
        <f>'DE_VIE Gruppe inkl. MLA und KSC'!H154</f>
        <v>30876</v>
      </c>
      <c r="I149" s="3">
        <f>'DE_VIE Gruppe inkl. MLA und KSC'!I154</f>
        <v>38210</v>
      </c>
      <c r="J149" s="3">
        <f>'DE_VIE Gruppe inkl. MLA und KSC'!J154</f>
        <v>23766</v>
      </c>
      <c r="K149" s="3">
        <f>'DE_VIE Gruppe inkl. MLA und KSC'!K154</f>
        <v>18171</v>
      </c>
      <c r="L149" s="3">
        <f>'DE_VIE Gruppe inkl. MLA und KSC'!L154</f>
        <v>15547</v>
      </c>
      <c r="M149" s="3">
        <f>'DE_VIE Gruppe inkl. MLA und KSC'!M154</f>
        <v>16719</v>
      </c>
      <c r="N149" s="5">
        <f>'DE_VIE Gruppe inkl. MLA und KSC'!N154</f>
        <v>260.78981441519204</v>
      </c>
      <c r="O149" s="3">
        <f>'DE_VIE Gruppe inkl. MLA und KSC'!O154</f>
        <v>166515</v>
      </c>
      <c r="P149" s="5">
        <f>'DE_VIE Gruppe inkl. MLA und KSC'!P154</f>
        <v>72.885843326584649</v>
      </c>
    </row>
    <row r="150" spans="1:16" x14ac:dyDescent="0.25">
      <c r="A150" s="2" t="s">
        <v>46</v>
      </c>
      <c r="B150" s="3">
        <f>'DE_VIE Gruppe inkl. MLA und KSC'!B155</f>
        <v>0</v>
      </c>
      <c r="C150" s="3">
        <f>'DE_VIE Gruppe inkl. MLA und KSC'!C155</f>
        <v>0</v>
      </c>
      <c r="D150" s="3">
        <f>'DE_VIE Gruppe inkl. MLA und KSC'!D155</f>
        <v>0</v>
      </c>
      <c r="E150" s="3">
        <f>'DE_VIE Gruppe inkl. MLA und KSC'!E155</f>
        <v>0</v>
      </c>
      <c r="F150" s="3">
        <f>'DE_VIE Gruppe inkl. MLA und KSC'!F155</f>
        <v>0</v>
      </c>
      <c r="G150" s="3">
        <f>'DE_VIE Gruppe inkl. MLA und KSC'!G155</f>
        <v>0</v>
      </c>
      <c r="H150" s="3">
        <f>'DE_VIE Gruppe inkl. MLA und KSC'!H155</f>
        <v>0</v>
      </c>
      <c r="I150" s="3">
        <f>'DE_VIE Gruppe inkl. MLA und KSC'!I155</f>
        <v>0</v>
      </c>
      <c r="J150" s="3">
        <f>'DE_VIE Gruppe inkl. MLA und KSC'!J155</f>
        <v>0</v>
      </c>
      <c r="K150" s="3">
        <f>'DE_VIE Gruppe inkl. MLA und KSC'!K155</f>
        <v>0</v>
      </c>
      <c r="L150" s="3">
        <f>'DE_VIE Gruppe inkl. MLA und KSC'!L155</f>
        <v>0</v>
      </c>
      <c r="M150" s="3">
        <f>'DE_VIE Gruppe inkl. MLA und KSC'!M155</f>
        <v>0</v>
      </c>
      <c r="N150" s="5"/>
      <c r="O150" s="3">
        <f>'DE_VIE Gruppe inkl. MLA und KSC'!O155</f>
        <v>0</v>
      </c>
      <c r="P150" s="5"/>
    </row>
    <row r="151" spans="1:16" x14ac:dyDescent="0.25">
      <c r="A151" s="2" t="s">
        <v>47</v>
      </c>
      <c r="B151" s="3">
        <f>'DE_VIE Gruppe inkl. MLA und KSC'!B156</f>
        <v>38</v>
      </c>
      <c r="C151" s="3">
        <f>'DE_VIE Gruppe inkl. MLA und KSC'!C156</f>
        <v>16</v>
      </c>
      <c r="D151" s="3">
        <f>'DE_VIE Gruppe inkl. MLA und KSC'!D156</f>
        <v>18</v>
      </c>
      <c r="E151" s="3">
        <f>'DE_VIE Gruppe inkl. MLA und KSC'!E156</f>
        <v>30</v>
      </c>
      <c r="F151" s="3">
        <f>'DE_VIE Gruppe inkl. MLA und KSC'!F156</f>
        <v>48</v>
      </c>
      <c r="G151" s="3">
        <f>'DE_VIE Gruppe inkl. MLA und KSC'!G156</f>
        <v>114</v>
      </c>
      <c r="H151" s="3">
        <f>'DE_VIE Gruppe inkl. MLA und KSC'!H156</f>
        <v>232</v>
      </c>
      <c r="I151" s="3">
        <f>'DE_VIE Gruppe inkl. MLA und KSC'!I156</f>
        <v>256</v>
      </c>
      <c r="J151" s="3">
        <f>'DE_VIE Gruppe inkl. MLA und KSC'!J156</f>
        <v>220</v>
      </c>
      <c r="K151" s="3">
        <f>'DE_VIE Gruppe inkl. MLA und KSC'!K156</f>
        <v>174</v>
      </c>
      <c r="L151" s="3">
        <f>'DE_VIE Gruppe inkl. MLA und KSC'!L156</f>
        <v>174</v>
      </c>
      <c r="M151" s="3">
        <f>'DE_VIE Gruppe inkl. MLA und KSC'!M156</f>
        <v>200</v>
      </c>
      <c r="N151" s="5">
        <f>'DE_VIE Gruppe inkl. MLA und KSC'!N156</f>
        <v>194.11764705882354</v>
      </c>
      <c r="O151" s="3">
        <f>'DE_VIE Gruppe inkl. MLA und KSC'!O156</f>
        <v>1520</v>
      </c>
      <c r="P151" s="5">
        <f>'DE_VIE Gruppe inkl. MLA und KSC'!P156</f>
        <v>2.2192333557498278</v>
      </c>
    </row>
    <row r="152" spans="1:16" x14ac:dyDescent="0.25">
      <c r="A152" s="2" t="s">
        <v>48</v>
      </c>
      <c r="B152" s="6">
        <f>'DE_VIE Gruppe inkl. MLA und KSC'!B157</f>
        <v>0</v>
      </c>
      <c r="C152" s="6">
        <f>'DE_VIE Gruppe inkl. MLA und KSC'!C157</f>
        <v>0</v>
      </c>
      <c r="D152" s="6">
        <f>'DE_VIE Gruppe inkl. MLA und KSC'!D157</f>
        <v>0</v>
      </c>
      <c r="E152" s="6">
        <f>'DE_VIE Gruppe inkl. MLA und KSC'!E157</f>
        <v>0</v>
      </c>
      <c r="F152" s="6">
        <f>'DE_VIE Gruppe inkl. MLA und KSC'!F157</f>
        <v>0</v>
      </c>
      <c r="G152" s="6">
        <f>'DE_VIE Gruppe inkl. MLA und KSC'!G157</f>
        <v>0</v>
      </c>
      <c r="H152" s="6">
        <f>'DE_VIE Gruppe inkl. MLA und KSC'!H157</f>
        <v>0</v>
      </c>
      <c r="I152" s="6">
        <f>'DE_VIE Gruppe inkl. MLA und KSC'!I157</f>
        <v>0</v>
      </c>
      <c r="J152" s="6">
        <f>'DE_VIE Gruppe inkl. MLA und KSC'!J157</f>
        <v>0</v>
      </c>
      <c r="K152" s="6">
        <f>'DE_VIE Gruppe inkl. MLA und KSC'!K157</f>
        <v>0</v>
      </c>
      <c r="L152" s="6">
        <f>'DE_VIE Gruppe inkl. MLA und KSC'!L157</f>
        <v>0</v>
      </c>
      <c r="M152" s="6">
        <f>'DE_VIE Gruppe inkl. MLA und KSC'!M157</f>
        <v>0</v>
      </c>
      <c r="N152" s="5"/>
      <c r="O152" s="6">
        <f>'DE_VIE Gruppe inkl. MLA und KSC'!O157</f>
        <v>0</v>
      </c>
      <c r="P152" s="5">
        <f>'DE_VIE Gruppe inkl. MLA und KSC'!P157</f>
        <v>-100</v>
      </c>
    </row>
    <row r="153" spans="1:16" x14ac:dyDescent="0.25">
      <c r="A153" s="26" t="s">
        <v>51</v>
      </c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</row>
    <row r="154" spans="1:16" x14ac:dyDescent="0.25">
      <c r="A154" s="2" t="s">
        <v>44</v>
      </c>
      <c r="B154" s="3">
        <f>'DE_VIE Gruppe inkl. MLA und KSC'!B159</f>
        <v>240116</v>
      </c>
      <c r="C154" s="3">
        <f>'DE_VIE Gruppe inkl. MLA und KSC'!C159</f>
        <v>188101</v>
      </c>
      <c r="D154" s="3">
        <f>'DE_VIE Gruppe inkl. MLA und KSC'!D159</f>
        <v>249129</v>
      </c>
      <c r="E154" s="3">
        <f>'DE_VIE Gruppe inkl. MLA und KSC'!E159</f>
        <v>310807</v>
      </c>
      <c r="F154" s="3">
        <f>'DE_VIE Gruppe inkl. MLA und KSC'!F159</f>
        <v>479198</v>
      </c>
      <c r="G154" s="3">
        <f>'DE_VIE Gruppe inkl. MLA und KSC'!G159</f>
        <v>926292</v>
      </c>
      <c r="H154" s="3">
        <f>'DE_VIE Gruppe inkl. MLA und KSC'!H159</f>
        <v>1817201</v>
      </c>
      <c r="I154" s="3">
        <f>'DE_VIE Gruppe inkl. MLA und KSC'!I159</f>
        <v>2223791</v>
      </c>
      <c r="J154" s="3">
        <f>'DE_VIE Gruppe inkl. MLA und KSC'!J159</f>
        <v>2017555</v>
      </c>
      <c r="K154" s="3">
        <f>'DE_VIE Gruppe inkl. MLA und KSC'!K159</f>
        <v>2019752</v>
      </c>
      <c r="L154" s="3">
        <f>'DE_VIE Gruppe inkl. MLA und KSC'!L159</f>
        <v>1447575</v>
      </c>
      <c r="M154" s="3">
        <f>'DE_VIE Gruppe inkl. MLA und KSC'!M159</f>
        <v>1192856</v>
      </c>
      <c r="N154" s="5">
        <f>'DE_VIE Gruppe inkl. MLA und KSC'!N159</f>
        <v>329.16825570434548</v>
      </c>
      <c r="O154" s="3">
        <f>'DE_VIE Gruppe inkl. MLA und KSC'!O159</f>
        <v>13112373</v>
      </c>
      <c r="P154" s="5">
        <f>'DE_VIE Gruppe inkl. MLA und KSC'!P159</f>
        <v>35.775170086905227</v>
      </c>
    </row>
    <row r="155" spans="1:16" x14ac:dyDescent="0.25">
      <c r="A155" s="2" t="s">
        <v>45</v>
      </c>
      <c r="B155" s="3">
        <f>'DE_VIE Gruppe inkl. MLA und KSC'!B160</f>
        <v>189977</v>
      </c>
      <c r="C155" s="3">
        <f>'DE_VIE Gruppe inkl. MLA und KSC'!C160</f>
        <v>151366</v>
      </c>
      <c r="D155" s="3">
        <f>'DE_VIE Gruppe inkl. MLA und KSC'!D160</f>
        <v>189268</v>
      </c>
      <c r="E155" s="3">
        <f>'DE_VIE Gruppe inkl. MLA und KSC'!E160</f>
        <v>219288</v>
      </c>
      <c r="F155" s="3">
        <f>'DE_VIE Gruppe inkl. MLA und KSC'!F160</f>
        <v>333227</v>
      </c>
      <c r="G155" s="3">
        <f>'DE_VIE Gruppe inkl. MLA und KSC'!G160</f>
        <v>733985</v>
      </c>
      <c r="H155" s="3">
        <f>'DE_VIE Gruppe inkl. MLA und KSC'!H160</f>
        <v>1443773</v>
      </c>
      <c r="I155" s="3">
        <f>'DE_VIE Gruppe inkl. MLA und KSC'!I160</f>
        <v>1757268</v>
      </c>
      <c r="J155" s="3">
        <f>'DE_VIE Gruppe inkl. MLA und KSC'!J160</f>
        <v>1666244</v>
      </c>
      <c r="K155" s="3">
        <f>'DE_VIE Gruppe inkl. MLA und KSC'!K160</f>
        <v>1675958</v>
      </c>
      <c r="L155" s="3">
        <f>'DE_VIE Gruppe inkl. MLA und KSC'!L160</f>
        <v>1209785</v>
      </c>
      <c r="M155" s="3">
        <f>'DE_VIE Gruppe inkl. MLA und KSC'!M160</f>
        <v>982172</v>
      </c>
      <c r="N155" s="5">
        <f>'DE_VIE Gruppe inkl. MLA und KSC'!N160</f>
        <v>339.72797156147732</v>
      </c>
      <c r="O155" s="3">
        <f>'DE_VIE Gruppe inkl. MLA und KSC'!O160</f>
        <v>10552311</v>
      </c>
      <c r="P155" s="5">
        <f>'DE_VIE Gruppe inkl. MLA und KSC'!P160</f>
        <v>29.762418310619832</v>
      </c>
    </row>
    <row r="156" spans="1:16" x14ac:dyDescent="0.25">
      <c r="A156" s="2" t="s">
        <v>46</v>
      </c>
      <c r="B156" s="3">
        <f>'DE_VIE Gruppe inkl. MLA und KSC'!B161</f>
        <v>47520</v>
      </c>
      <c r="C156" s="3">
        <f>'DE_VIE Gruppe inkl. MLA und KSC'!C161</f>
        <v>35146</v>
      </c>
      <c r="D156" s="3">
        <f>'DE_VIE Gruppe inkl. MLA und KSC'!D161</f>
        <v>57142</v>
      </c>
      <c r="E156" s="3">
        <f>'DE_VIE Gruppe inkl. MLA und KSC'!E161</f>
        <v>89642</v>
      </c>
      <c r="F156" s="3">
        <f>'DE_VIE Gruppe inkl. MLA und KSC'!F161</f>
        <v>143762</v>
      </c>
      <c r="G156" s="3">
        <f>'DE_VIE Gruppe inkl. MLA und KSC'!G161</f>
        <v>188540</v>
      </c>
      <c r="H156" s="3">
        <f>'DE_VIE Gruppe inkl. MLA und KSC'!H161</f>
        <v>367628</v>
      </c>
      <c r="I156" s="3">
        <f>'DE_VIE Gruppe inkl. MLA und KSC'!I161</f>
        <v>461608</v>
      </c>
      <c r="J156" s="3">
        <f>'DE_VIE Gruppe inkl. MLA und KSC'!J161</f>
        <v>347130</v>
      </c>
      <c r="K156" s="3">
        <f>'DE_VIE Gruppe inkl. MLA und KSC'!K161</f>
        <v>340660</v>
      </c>
      <c r="L156" s="3">
        <f>'DE_VIE Gruppe inkl. MLA und KSC'!L161</f>
        <v>234576</v>
      </c>
      <c r="M156" s="3">
        <f>'DE_VIE Gruppe inkl. MLA und KSC'!M161</f>
        <v>206456</v>
      </c>
      <c r="N156" s="5">
        <f>'DE_VIE Gruppe inkl. MLA und KSC'!N161</f>
        <v>298.24080861077891</v>
      </c>
      <c r="O156" s="3">
        <f>'DE_VIE Gruppe inkl. MLA und KSC'!O161</f>
        <v>2519810</v>
      </c>
      <c r="P156" s="5">
        <f>'DE_VIE Gruppe inkl. MLA und KSC'!P161</f>
        <v>67.006448790768886</v>
      </c>
    </row>
    <row r="157" spans="1:16" x14ac:dyDescent="0.25">
      <c r="A157" s="2" t="s">
        <v>47</v>
      </c>
      <c r="B157" s="3">
        <f>'DE_VIE Gruppe inkl. MLA und KSC'!B162</f>
        <v>4392</v>
      </c>
      <c r="C157" s="3">
        <f>'DE_VIE Gruppe inkl. MLA und KSC'!C162</f>
        <v>3265</v>
      </c>
      <c r="D157" s="3">
        <f>'DE_VIE Gruppe inkl. MLA und KSC'!D162</f>
        <v>4396</v>
      </c>
      <c r="E157" s="3">
        <f>'DE_VIE Gruppe inkl. MLA und KSC'!E162</f>
        <v>5712</v>
      </c>
      <c r="F157" s="3">
        <f>'DE_VIE Gruppe inkl. MLA und KSC'!F162</f>
        <v>6697</v>
      </c>
      <c r="G157" s="3">
        <f>'DE_VIE Gruppe inkl. MLA und KSC'!G162</f>
        <v>10319</v>
      </c>
      <c r="H157" s="3">
        <f>'DE_VIE Gruppe inkl. MLA und KSC'!H162</f>
        <v>17212</v>
      </c>
      <c r="I157" s="3">
        <f>'DE_VIE Gruppe inkl. MLA und KSC'!I162</f>
        <v>19322</v>
      </c>
      <c r="J157" s="3">
        <f>'DE_VIE Gruppe inkl. MLA und KSC'!J162</f>
        <v>18308</v>
      </c>
      <c r="K157" s="3">
        <f>'DE_VIE Gruppe inkl. MLA und KSC'!K162</f>
        <v>18215</v>
      </c>
      <c r="L157" s="3">
        <f>'DE_VIE Gruppe inkl. MLA und KSC'!L162</f>
        <v>15189</v>
      </c>
      <c r="M157" s="3">
        <f>'DE_VIE Gruppe inkl. MLA und KSC'!M162</f>
        <v>14576</v>
      </c>
      <c r="N157" s="5">
        <f>'DE_VIE Gruppe inkl. MLA und KSC'!N162</f>
        <v>196.74267100977198</v>
      </c>
      <c r="O157" s="3">
        <f>'DE_VIE Gruppe inkl. MLA und KSC'!O162</f>
        <v>137603</v>
      </c>
      <c r="P157" s="5">
        <f>'DE_VIE Gruppe inkl. MLA und KSC'!P162</f>
        <v>18.267453953192557</v>
      </c>
    </row>
    <row r="158" spans="1:16" x14ac:dyDescent="0.25">
      <c r="A158" s="2" t="s">
        <v>48</v>
      </c>
      <c r="B158" s="6">
        <f>'DE_VIE Gruppe inkl. MLA und KSC'!B163</f>
        <v>20810200.170000002</v>
      </c>
      <c r="C158" s="6">
        <f>'DE_VIE Gruppe inkl. MLA und KSC'!C163</f>
        <v>19784315.52</v>
      </c>
      <c r="D158" s="6">
        <f>'DE_VIE Gruppe inkl. MLA und KSC'!D163</f>
        <v>22972169</v>
      </c>
      <c r="E158" s="6">
        <f>'DE_VIE Gruppe inkl. MLA und KSC'!E163</f>
        <v>22885594.57</v>
      </c>
      <c r="F158" s="6">
        <f>'DE_VIE Gruppe inkl. MLA und KSC'!F163</f>
        <v>23022431.149999999</v>
      </c>
      <c r="G158" s="6">
        <f>'DE_VIE Gruppe inkl. MLA und KSC'!G163</f>
        <v>22677663.93</v>
      </c>
      <c r="H158" s="6">
        <f>'DE_VIE Gruppe inkl. MLA und KSC'!H163</f>
        <v>22864071.57</v>
      </c>
      <c r="I158" s="6">
        <f>'DE_VIE Gruppe inkl. MLA und KSC'!I163</f>
        <v>21648804.689999998</v>
      </c>
      <c r="J158" s="6">
        <f>'DE_VIE Gruppe inkl. MLA und KSC'!J163</f>
        <v>22594010.009999998</v>
      </c>
      <c r="K158" s="6">
        <f>'DE_VIE Gruppe inkl. MLA und KSC'!K163</f>
        <v>25979036.23</v>
      </c>
      <c r="L158" s="6">
        <f>'DE_VIE Gruppe inkl. MLA und KSC'!L163</f>
        <v>25720035.949999999</v>
      </c>
      <c r="M158" s="6">
        <f>'DE_VIE Gruppe inkl. MLA und KSC'!M163</f>
        <v>25207991.77</v>
      </c>
      <c r="N158" s="5">
        <f>'DE_VIE Gruppe inkl. MLA und KSC'!N163</f>
        <v>20.229474711105588</v>
      </c>
      <c r="O158" s="6">
        <f>'DE_VIE Gruppe inkl. MLA und KSC'!O163</f>
        <v>276166324.55999994</v>
      </c>
      <c r="P158" s="5">
        <f>'DE_VIE Gruppe inkl. MLA und KSC'!P163</f>
        <v>18.18128077660155</v>
      </c>
    </row>
    <row r="159" spans="1:16" x14ac:dyDescent="0.25">
      <c r="A159" s="11" t="s">
        <v>60</v>
      </c>
    </row>
    <row r="161" spans="1:16" x14ac:dyDescent="0.25">
      <c r="B161" s="25">
        <v>2020</v>
      </c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</row>
    <row r="162" spans="1:16" s="1" customFormat="1" x14ac:dyDescent="0.25"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7" t="s">
        <v>41</v>
      </c>
      <c r="O162" s="18"/>
      <c r="P162" s="17" t="s">
        <v>41</v>
      </c>
    </row>
    <row r="163" spans="1:16" s="1" customFormat="1" x14ac:dyDescent="0.25">
      <c r="B163" s="17" t="s">
        <v>32</v>
      </c>
      <c r="C163" s="17" t="s">
        <v>33</v>
      </c>
      <c r="D163" s="17" t="s">
        <v>34</v>
      </c>
      <c r="E163" s="17" t="s">
        <v>14</v>
      </c>
      <c r="F163" s="17" t="s">
        <v>35</v>
      </c>
      <c r="G163" s="17" t="s">
        <v>36</v>
      </c>
      <c r="H163" s="17" t="s">
        <v>37</v>
      </c>
      <c r="I163" s="17" t="s">
        <v>15</v>
      </c>
      <c r="J163" s="17" t="s">
        <v>16</v>
      </c>
      <c r="K163" s="17" t="s">
        <v>38</v>
      </c>
      <c r="L163" s="17" t="s">
        <v>18</v>
      </c>
      <c r="M163" s="17" t="s">
        <v>39</v>
      </c>
      <c r="N163" s="17" t="s">
        <v>42</v>
      </c>
      <c r="O163" s="17" t="s">
        <v>40</v>
      </c>
      <c r="P163" s="17" t="s">
        <v>43</v>
      </c>
    </row>
    <row r="164" spans="1:16" x14ac:dyDescent="0.25">
      <c r="A164" s="26" t="s">
        <v>31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</row>
    <row r="165" spans="1:16" x14ac:dyDescent="0.25">
      <c r="A165" s="2" t="s">
        <v>44</v>
      </c>
      <c r="B165" s="3">
        <f>'DE_VIE Gruppe inkl. MLA und KSC'!B170</f>
        <v>2093673</v>
      </c>
      <c r="C165" s="3">
        <f>'DE_VIE Gruppe inkl. MLA und KSC'!C170</f>
        <v>2017461</v>
      </c>
      <c r="D165" s="3">
        <f>'DE_VIE Gruppe inkl. MLA und KSC'!D170</f>
        <v>808454</v>
      </c>
      <c r="E165" s="3">
        <f>'DE_VIE Gruppe inkl. MLA und KSC'!E170</f>
        <v>12632</v>
      </c>
      <c r="F165" s="3">
        <f>'DE_VIE Gruppe inkl. MLA und KSC'!F170</f>
        <v>20202</v>
      </c>
      <c r="G165" s="3">
        <f>'DE_VIE Gruppe inkl. MLA und KSC'!G170</f>
        <v>138124</v>
      </c>
      <c r="H165" s="3">
        <f>'DE_VIE Gruppe inkl. MLA und KSC'!H170</f>
        <v>576370</v>
      </c>
      <c r="I165" s="3">
        <f>'DE_VIE Gruppe inkl. MLA und KSC'!I170</f>
        <v>797716</v>
      </c>
      <c r="J165" s="3">
        <f>'DE_VIE Gruppe inkl. MLA und KSC'!J170</f>
        <v>562247</v>
      </c>
      <c r="K165" s="3">
        <f>'DE_VIE Gruppe inkl. MLA und KSC'!K170</f>
        <v>378107</v>
      </c>
      <c r="L165" s="3">
        <f>'DE_VIE Gruppe inkl. MLA und KSC'!L170</f>
        <v>181115</v>
      </c>
      <c r="M165" s="3">
        <f>'DE_VIE Gruppe inkl. MLA und KSC'!M170</f>
        <v>226837</v>
      </c>
      <c r="N165" s="5">
        <f>'DE_VIE Gruppe inkl. MLA und KSC'!N170</f>
        <v>-90.804544116800528</v>
      </c>
      <c r="O165" s="3">
        <f>SUM(B165:M165)</f>
        <v>7812938</v>
      </c>
      <c r="P165" s="5">
        <f>'DE_VIE Gruppe inkl. MLA und KSC'!P170</f>
        <v>-75.324075034736225</v>
      </c>
    </row>
    <row r="166" spans="1:16" x14ac:dyDescent="0.25">
      <c r="A166" s="2" t="s">
        <v>45</v>
      </c>
      <c r="B166" s="3">
        <f>'DE_VIE Gruppe inkl. MLA und KSC'!B171</f>
        <v>1663642</v>
      </c>
      <c r="C166" s="3">
        <f>'DE_VIE Gruppe inkl. MLA und KSC'!C171</f>
        <v>1631827</v>
      </c>
      <c r="D166" s="3">
        <f>'DE_VIE Gruppe inkl. MLA und KSC'!D171</f>
        <v>656558</v>
      </c>
      <c r="E166" s="3">
        <f>'DE_VIE Gruppe inkl. MLA und KSC'!E171</f>
        <v>12263</v>
      </c>
      <c r="F166" s="3">
        <f>'DE_VIE Gruppe inkl. MLA und KSC'!F171</f>
        <v>19531</v>
      </c>
      <c r="G166" s="3">
        <f>'DE_VIE Gruppe inkl. MLA und KSC'!G171</f>
        <v>120802</v>
      </c>
      <c r="H166" s="3">
        <f>'DE_VIE Gruppe inkl. MLA und KSC'!H171</f>
        <v>486402</v>
      </c>
      <c r="I166" s="3">
        <f>'DE_VIE Gruppe inkl. MLA und KSC'!I171</f>
        <v>663369</v>
      </c>
      <c r="J166" s="3">
        <f>'DE_VIE Gruppe inkl. MLA und KSC'!J171</f>
        <v>453282</v>
      </c>
      <c r="K166" s="3">
        <f>'DE_VIE Gruppe inkl. MLA und KSC'!K171</f>
        <v>279870</v>
      </c>
      <c r="L166" s="3">
        <f>'DE_VIE Gruppe inkl. MLA und KSC'!L171</f>
        <v>138670</v>
      </c>
      <c r="M166" s="3">
        <f>'DE_VIE Gruppe inkl. MLA und KSC'!M171</f>
        <v>172664</v>
      </c>
      <c r="N166" s="5">
        <f>'DE_VIE Gruppe inkl. MLA und KSC'!N171</f>
        <v>-91.379812173524073</v>
      </c>
      <c r="O166" s="3">
        <f t="shared" ref="O166:O169" si="0">SUM(B166:M166)</f>
        <v>6298880</v>
      </c>
      <c r="P166" s="5">
        <f>'DE_VIE Gruppe inkl. MLA und KSC'!P171</f>
        <v>-74.098205406090017</v>
      </c>
    </row>
    <row r="167" spans="1:16" x14ac:dyDescent="0.25">
      <c r="A167" s="2" t="s">
        <v>46</v>
      </c>
      <c r="B167" s="3">
        <f>'DE_VIE Gruppe inkl. MLA und KSC'!B172</f>
        <v>426678</v>
      </c>
      <c r="C167" s="3">
        <f>'DE_VIE Gruppe inkl. MLA und KSC'!C172</f>
        <v>384614</v>
      </c>
      <c r="D167" s="3">
        <f>'DE_VIE Gruppe inkl. MLA und KSC'!D172</f>
        <v>150494</v>
      </c>
      <c r="E167" s="3">
        <f>'DE_VIE Gruppe inkl. MLA und KSC'!E172</f>
        <v>324</v>
      </c>
      <c r="F167" s="3">
        <f>'DE_VIE Gruppe inkl. MLA und KSC'!F172</f>
        <v>472</v>
      </c>
      <c r="G167" s="3">
        <f>'DE_VIE Gruppe inkl. MLA und KSC'!G172</f>
        <v>17296</v>
      </c>
      <c r="H167" s="3">
        <f>'DE_VIE Gruppe inkl. MLA und KSC'!H172</f>
        <v>89412</v>
      </c>
      <c r="I167" s="3">
        <f>'DE_VIE Gruppe inkl. MLA und KSC'!I172</f>
        <v>133098</v>
      </c>
      <c r="J167" s="3">
        <f>'DE_VIE Gruppe inkl. MLA und KSC'!J172</f>
        <v>107294</v>
      </c>
      <c r="K167" s="3">
        <f>'DE_VIE Gruppe inkl. MLA und KSC'!K172</f>
        <v>96188</v>
      </c>
      <c r="L167" s="3">
        <f>'DE_VIE Gruppe inkl. MLA und KSC'!L172</f>
        <v>40612</v>
      </c>
      <c r="M167" s="3">
        <f>'DE_VIE Gruppe inkl. MLA und KSC'!M172</f>
        <v>51464</v>
      </c>
      <c r="N167" s="5">
        <f>'DE_VIE Gruppe inkl. MLA und KSC'!N172</f>
        <v>-88.739716436198151</v>
      </c>
      <c r="O167" s="3">
        <f t="shared" si="0"/>
        <v>1497946</v>
      </c>
      <c r="P167" s="5">
        <f>'DE_VIE Gruppe inkl. MLA und KSC'!P172</f>
        <v>-79.16586461162548</v>
      </c>
    </row>
    <row r="168" spans="1:16" x14ac:dyDescent="0.25">
      <c r="A168" s="2" t="s">
        <v>47</v>
      </c>
      <c r="B168" s="3">
        <f>'DE_VIE Gruppe inkl. MLA und KSC'!B173</f>
        <v>19507</v>
      </c>
      <c r="C168" s="3">
        <f>'DE_VIE Gruppe inkl. MLA und KSC'!C173</f>
        <v>18627</v>
      </c>
      <c r="D168" s="3">
        <f>'DE_VIE Gruppe inkl. MLA und KSC'!D173</f>
        <v>10479</v>
      </c>
      <c r="E168" s="3">
        <f>'DE_VIE Gruppe inkl. MLA und KSC'!E173</f>
        <v>960</v>
      </c>
      <c r="F168" s="3">
        <f>'DE_VIE Gruppe inkl. MLA und KSC'!F173</f>
        <v>1067</v>
      </c>
      <c r="G168" s="3">
        <f>'DE_VIE Gruppe inkl. MLA und KSC'!G173</f>
        <v>2453</v>
      </c>
      <c r="H168" s="3">
        <f>'DE_VIE Gruppe inkl. MLA und KSC'!H173</f>
        <v>7648</v>
      </c>
      <c r="I168" s="3">
        <f>'DE_VIE Gruppe inkl. MLA und KSC'!I173</f>
        <v>10494</v>
      </c>
      <c r="J168" s="3">
        <f>'DE_VIE Gruppe inkl. MLA und KSC'!J173</f>
        <v>9335</v>
      </c>
      <c r="K168" s="3">
        <f>'DE_VIE Gruppe inkl. MLA und KSC'!K173</f>
        <v>6986</v>
      </c>
      <c r="L168" s="3">
        <f>'DE_VIE Gruppe inkl. MLA und KSC'!L173</f>
        <v>4247</v>
      </c>
      <c r="M168" s="3">
        <f>'DE_VIE Gruppe inkl. MLA und KSC'!M173</f>
        <v>4077</v>
      </c>
      <c r="N168" s="5">
        <f>'DE_VIE Gruppe inkl. MLA und KSC'!N173</f>
        <v>-80.271944256266337</v>
      </c>
      <c r="O168" s="3">
        <f t="shared" si="0"/>
        <v>95880</v>
      </c>
      <c r="P168" s="5">
        <f>'DE_VIE Gruppe inkl. MLA und KSC'!P173</f>
        <v>-64.063237906762311</v>
      </c>
    </row>
    <row r="169" spans="1:16" x14ac:dyDescent="0.25">
      <c r="A169" s="2" t="s">
        <v>48</v>
      </c>
      <c r="B169" s="6">
        <f>'DE_VIE Gruppe inkl. MLA und KSC'!B174</f>
        <v>20356489.949999999</v>
      </c>
      <c r="C169" s="6">
        <f>'DE_VIE Gruppe inkl. MLA und KSC'!C174</f>
        <v>20824035</v>
      </c>
      <c r="D169" s="6">
        <f>'DE_VIE Gruppe inkl. MLA und KSC'!D174</f>
        <v>22143747</v>
      </c>
      <c r="E169" s="6">
        <f>'DE_VIE Gruppe inkl. MLA und KSC'!E174</f>
        <v>14538631.26</v>
      </c>
      <c r="F169" s="6">
        <f>'DE_VIE Gruppe inkl. MLA und KSC'!F174</f>
        <v>15545000</v>
      </c>
      <c r="G169" s="6">
        <f>'DE_VIE Gruppe inkl. MLA und KSC'!G174</f>
        <v>14422685</v>
      </c>
      <c r="H169" s="6">
        <f>'DE_VIE Gruppe inkl. MLA und KSC'!H174</f>
        <v>15846510.439999999</v>
      </c>
      <c r="I169" s="6">
        <f>'DE_VIE Gruppe inkl. MLA und KSC'!I174</f>
        <v>16048856.9</v>
      </c>
      <c r="J169" s="6">
        <f>'DE_VIE Gruppe inkl. MLA und KSC'!J174</f>
        <v>18152517</v>
      </c>
      <c r="K169" s="6">
        <f>'DE_VIE Gruppe inkl. MLA und KSC'!K174</f>
        <v>19536989</v>
      </c>
      <c r="L169" s="6">
        <f>'DE_VIE Gruppe inkl. MLA und KSC'!L174</f>
        <v>20805034</v>
      </c>
      <c r="M169" s="6">
        <f>'DE_VIE Gruppe inkl. MLA und KSC'!M174</f>
        <v>19667495.670000002</v>
      </c>
      <c r="N169" s="5">
        <f>'DE_VIE Gruppe inkl. MLA und KSC'!N174</f>
        <v>-13.48544226881565</v>
      </c>
      <c r="O169" s="6">
        <f t="shared" si="0"/>
        <v>217887991.22000003</v>
      </c>
      <c r="P169" s="5">
        <f>'DE_VIE Gruppe inkl. MLA und KSC'!P174</f>
        <v>-23.226443211322724</v>
      </c>
    </row>
    <row r="170" spans="1:16" x14ac:dyDescent="0.25">
      <c r="A170" s="26" t="s">
        <v>49</v>
      </c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</row>
    <row r="171" spans="1:16" x14ac:dyDescent="0.25">
      <c r="A171" s="2" t="s">
        <v>44</v>
      </c>
      <c r="B171" s="3">
        <f>'DE_VIE Gruppe inkl. MLA und KSC'!B176</f>
        <v>418096</v>
      </c>
      <c r="C171" s="3">
        <f>'DE_VIE Gruppe inkl. MLA und KSC'!C176</f>
        <v>421567</v>
      </c>
      <c r="D171" s="3">
        <f>'DE_VIE Gruppe inkl. MLA und KSC'!D176</f>
        <v>169388</v>
      </c>
      <c r="E171" s="3">
        <f>'DE_VIE Gruppe inkl. MLA und KSC'!E176</f>
        <v>2370</v>
      </c>
      <c r="F171" s="3">
        <f>'DE_VIE Gruppe inkl. MLA und KSC'!F176</f>
        <v>3081</v>
      </c>
      <c r="G171" s="3">
        <f>'DE_VIE Gruppe inkl. MLA und KSC'!G176</f>
        <v>3348</v>
      </c>
      <c r="H171" s="3">
        <f>'DE_VIE Gruppe inkl. MLA und KSC'!H176</f>
        <v>152818</v>
      </c>
      <c r="I171" s="3">
        <f>'DE_VIE Gruppe inkl. MLA und KSC'!I176</f>
        <v>252022</v>
      </c>
      <c r="J171" s="3">
        <f>'DE_VIE Gruppe inkl. MLA und KSC'!J176</f>
        <v>128664</v>
      </c>
      <c r="K171" s="3">
        <f>'DE_VIE Gruppe inkl. MLA und KSC'!K176</f>
        <v>110346</v>
      </c>
      <c r="L171" s="3">
        <f>'DE_VIE Gruppe inkl. MLA und KSC'!L176</f>
        <v>39875</v>
      </c>
      <c r="M171" s="3">
        <f>'DE_VIE Gruppe inkl. MLA und KSC'!M176</f>
        <v>46475</v>
      </c>
      <c r="N171" s="5">
        <f>'DE_VIE Gruppe inkl. MLA und KSC'!N176</f>
        <v>-90.263120955188356</v>
      </c>
      <c r="O171" s="3">
        <f t="shared" ref="O171:O181" si="1">SUM(B171:M171)</f>
        <v>1748050</v>
      </c>
      <c r="P171" s="5">
        <f>'DE_VIE Gruppe inkl. MLA und KSC'!P176</f>
        <v>-76.087812670607136</v>
      </c>
    </row>
    <row r="172" spans="1:16" x14ac:dyDescent="0.25">
      <c r="A172" s="2" t="s">
        <v>45</v>
      </c>
      <c r="B172" s="3">
        <f>'DE_VIE Gruppe inkl. MLA und KSC'!B177</f>
        <v>413648</v>
      </c>
      <c r="C172" s="3">
        <f>'DE_VIE Gruppe inkl. MLA und KSC'!C177</f>
        <v>419715</v>
      </c>
      <c r="D172" s="3">
        <f>'DE_VIE Gruppe inkl. MLA und KSC'!D177</f>
        <v>168196</v>
      </c>
      <c r="E172" s="3">
        <f>'DE_VIE Gruppe inkl. MLA und KSC'!E177</f>
        <v>2318</v>
      </c>
      <c r="F172" s="3">
        <f>'DE_VIE Gruppe inkl. MLA und KSC'!F177</f>
        <v>3081</v>
      </c>
      <c r="G172" s="3">
        <f>'DE_VIE Gruppe inkl. MLA und KSC'!G177</f>
        <v>3348</v>
      </c>
      <c r="H172" s="3">
        <f>'DE_VIE Gruppe inkl. MLA und KSC'!H177</f>
        <v>151915</v>
      </c>
      <c r="I172" s="3">
        <f>'DE_VIE Gruppe inkl. MLA und KSC'!I177</f>
        <v>250844</v>
      </c>
      <c r="J172" s="3">
        <f>'DE_VIE Gruppe inkl. MLA und KSC'!J177</f>
        <v>128093</v>
      </c>
      <c r="K172" s="3">
        <f>'DE_VIE Gruppe inkl. MLA und KSC'!K177</f>
        <v>110072</v>
      </c>
      <c r="L172" s="3">
        <f>'DE_VIE Gruppe inkl. MLA und KSC'!L177</f>
        <v>39538</v>
      </c>
      <c r="M172" s="3">
        <f>'DE_VIE Gruppe inkl. MLA und KSC'!M177</f>
        <v>46061</v>
      </c>
      <c r="N172" s="5">
        <f>'DE_VIE Gruppe inkl. MLA und KSC'!N177</f>
        <v>-90.245178287415797</v>
      </c>
      <c r="O172" s="3">
        <f t="shared" si="1"/>
        <v>1736829</v>
      </c>
      <c r="P172" s="5">
        <f>'DE_VIE Gruppe inkl. MLA und KSC'!P177</f>
        <v>-76.084150768129604</v>
      </c>
    </row>
    <row r="173" spans="1:16" x14ac:dyDescent="0.25">
      <c r="A173" s="2" t="s">
        <v>46</v>
      </c>
      <c r="B173" s="3">
        <f>'DE_VIE Gruppe inkl. MLA und KSC'!B178</f>
        <v>4446</v>
      </c>
      <c r="C173" s="3">
        <f>'DE_VIE Gruppe inkl. MLA und KSC'!C178</f>
        <v>1852</v>
      </c>
      <c r="D173" s="3">
        <f>'DE_VIE Gruppe inkl. MLA und KSC'!D178</f>
        <v>1068</v>
      </c>
      <c r="E173" s="3">
        <f>'DE_VIE Gruppe inkl. MLA und KSC'!E178</f>
        <v>0</v>
      </c>
      <c r="F173" s="3">
        <f>'DE_VIE Gruppe inkl. MLA und KSC'!F178</f>
        <v>0</v>
      </c>
      <c r="G173" s="3">
        <f>'DE_VIE Gruppe inkl. MLA und KSC'!G178</f>
        <v>0</v>
      </c>
      <c r="H173" s="3">
        <f>'DE_VIE Gruppe inkl. MLA und KSC'!H178</f>
        <v>840</v>
      </c>
      <c r="I173" s="3">
        <f>'DE_VIE Gruppe inkl. MLA und KSC'!I178</f>
        <v>1178</v>
      </c>
      <c r="J173" s="3">
        <f>'DE_VIE Gruppe inkl. MLA und KSC'!J178</f>
        <v>564</v>
      </c>
      <c r="K173" s="3">
        <f>'DE_VIE Gruppe inkl. MLA und KSC'!K178</f>
        <v>256</v>
      </c>
      <c r="L173" s="3">
        <f>'DE_VIE Gruppe inkl. MLA und KSC'!L178</f>
        <v>282</v>
      </c>
      <c r="M173" s="3">
        <f>'DE_VIE Gruppe inkl. MLA und KSC'!M178</f>
        <v>378</v>
      </c>
      <c r="N173" s="5">
        <f>'DE_VIE Gruppe inkl. MLA und KSC'!N178</f>
        <v>-92.535545023696685</v>
      </c>
      <c r="O173" s="3">
        <f t="shared" si="1"/>
        <v>10864</v>
      </c>
      <c r="P173" s="5">
        <f>'DE_VIE Gruppe inkl. MLA und KSC'!P178</f>
        <v>-77.263404629358334</v>
      </c>
    </row>
    <row r="174" spans="1:16" x14ac:dyDescent="0.25">
      <c r="A174" s="2" t="s">
        <v>47</v>
      </c>
      <c r="B174" s="3">
        <f>'DE_VIE Gruppe inkl. MLA und KSC'!B179</f>
        <v>3404</v>
      </c>
      <c r="C174" s="3">
        <f>'DE_VIE Gruppe inkl. MLA und KSC'!C179</f>
        <v>3196</v>
      </c>
      <c r="D174" s="3">
        <f>'DE_VIE Gruppe inkl. MLA und KSC'!D179</f>
        <v>1867</v>
      </c>
      <c r="E174" s="3">
        <f>'DE_VIE Gruppe inkl. MLA und KSC'!E179</f>
        <v>259</v>
      </c>
      <c r="F174" s="3">
        <f>'DE_VIE Gruppe inkl. MLA und KSC'!F179</f>
        <v>283</v>
      </c>
      <c r="G174" s="3">
        <f>'DE_VIE Gruppe inkl. MLA und KSC'!G179</f>
        <v>280</v>
      </c>
      <c r="H174" s="3">
        <f>'DE_VIE Gruppe inkl. MLA und KSC'!H179</f>
        <v>1577</v>
      </c>
      <c r="I174" s="3">
        <f>'DE_VIE Gruppe inkl. MLA und KSC'!I179</f>
        <v>2676</v>
      </c>
      <c r="J174" s="3">
        <f>'DE_VIE Gruppe inkl. MLA und KSC'!J179</f>
        <v>2135</v>
      </c>
      <c r="K174" s="3">
        <f>'DE_VIE Gruppe inkl. MLA und KSC'!K179</f>
        <v>1622</v>
      </c>
      <c r="L174" s="3">
        <f>'DE_VIE Gruppe inkl. MLA und KSC'!L179</f>
        <v>916</v>
      </c>
      <c r="M174" s="3">
        <f>'DE_VIE Gruppe inkl. MLA und KSC'!M179</f>
        <v>767</v>
      </c>
      <c r="N174" s="5">
        <f>'DE_VIE Gruppe inkl. MLA und KSC'!N179</f>
        <v>-79.314994606256732</v>
      </c>
      <c r="O174" s="3">
        <f t="shared" si="1"/>
        <v>18982</v>
      </c>
      <c r="P174" s="5">
        <f>'DE_VIE Gruppe inkl. MLA und KSC'!P179</f>
        <v>-63.432864573299938</v>
      </c>
    </row>
    <row r="175" spans="1:16" x14ac:dyDescent="0.25">
      <c r="A175" s="2" t="s">
        <v>48</v>
      </c>
      <c r="B175" s="6">
        <f>'DE_VIE Gruppe inkl. MLA und KSC'!B180</f>
        <v>1337267</v>
      </c>
      <c r="C175" s="6">
        <f>'DE_VIE Gruppe inkl. MLA und KSC'!C180</f>
        <v>1396340</v>
      </c>
      <c r="D175" s="6">
        <f>'DE_VIE Gruppe inkl. MLA und KSC'!D180</f>
        <v>1221243</v>
      </c>
      <c r="E175" s="6">
        <f>'DE_VIE Gruppe inkl. MLA und KSC'!E180</f>
        <v>1161896</v>
      </c>
      <c r="F175" s="6">
        <f>'DE_VIE Gruppe inkl. MLA und KSC'!F180</f>
        <v>1396162</v>
      </c>
      <c r="G175" s="6">
        <f>'DE_VIE Gruppe inkl. MLA und KSC'!G180</f>
        <v>1439836</v>
      </c>
      <c r="H175" s="6">
        <f>'DE_VIE Gruppe inkl. MLA und KSC'!H180</f>
        <v>1470560</v>
      </c>
      <c r="I175" s="6">
        <f>'DE_VIE Gruppe inkl. MLA und KSC'!I180</f>
        <v>1198437</v>
      </c>
      <c r="J175" s="6">
        <f>'DE_VIE Gruppe inkl. MLA und KSC'!J180</f>
        <v>1301913</v>
      </c>
      <c r="K175" s="6">
        <f>'DE_VIE Gruppe inkl. MLA und KSC'!K180</f>
        <v>1237949</v>
      </c>
      <c r="L175" s="6">
        <f>'DE_VIE Gruppe inkl. MLA und KSC'!L180</f>
        <v>1326894</v>
      </c>
      <c r="M175" s="6">
        <f>'DE_VIE Gruppe inkl. MLA und KSC'!M180</f>
        <v>1299056</v>
      </c>
      <c r="N175" s="5">
        <f>'DE_VIE Gruppe inkl. MLA und KSC'!N180</f>
        <v>-17.340291975354592</v>
      </c>
      <c r="O175" s="6">
        <f t="shared" si="1"/>
        <v>15787553</v>
      </c>
      <c r="P175" s="5">
        <f>'DE_VIE Gruppe inkl. MLA und KSC'!P180</f>
        <v>-3.8647196792931715</v>
      </c>
    </row>
    <row r="176" spans="1:16" x14ac:dyDescent="0.25">
      <c r="A176" s="26" t="s">
        <v>50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</row>
    <row r="177" spans="1:16" x14ac:dyDescent="0.25">
      <c r="A177" s="2" t="s">
        <v>44</v>
      </c>
      <c r="B177" s="3">
        <f>'DE_VIE Gruppe inkl. MLA und KSC'!B182</f>
        <v>22649</v>
      </c>
      <c r="C177" s="3">
        <f>'DE_VIE Gruppe inkl. MLA und KSC'!C182</f>
        <v>20818</v>
      </c>
      <c r="D177" s="3">
        <f>'DE_VIE Gruppe inkl. MLA und KSC'!D182</f>
        <v>6420</v>
      </c>
      <c r="E177" s="3">
        <f>'DE_VIE Gruppe inkl. MLA und KSC'!E182</f>
        <v>0</v>
      </c>
      <c r="F177" s="3">
        <f>'DE_VIE Gruppe inkl. MLA und KSC'!F182</f>
        <v>0</v>
      </c>
      <c r="G177" s="3">
        <f>'DE_VIE Gruppe inkl. MLA und KSC'!G182</f>
        <v>621</v>
      </c>
      <c r="H177" s="3">
        <f>'DE_VIE Gruppe inkl. MLA und KSC'!H182</f>
        <v>5424</v>
      </c>
      <c r="I177" s="3">
        <f>'DE_VIE Gruppe inkl. MLA und KSC'!I182</f>
        <v>16311</v>
      </c>
      <c r="J177" s="3">
        <f>'DE_VIE Gruppe inkl. MLA und KSC'!J182</f>
        <v>12367</v>
      </c>
      <c r="K177" s="3">
        <f>'DE_VIE Gruppe inkl. MLA und KSC'!K182</f>
        <v>5591</v>
      </c>
      <c r="L177" s="3">
        <f>'DE_VIE Gruppe inkl. MLA und KSC'!L182</f>
        <v>1593</v>
      </c>
      <c r="M177" s="3">
        <f>'DE_VIE Gruppe inkl. MLA und KSC'!M182</f>
        <v>4634</v>
      </c>
      <c r="N177" s="5">
        <f>'DE_VIE Gruppe inkl. MLA und KSC'!N182</f>
        <v>-81.420151557676107</v>
      </c>
      <c r="O177" s="3">
        <f t="shared" si="1"/>
        <v>96428</v>
      </c>
      <c r="P177" s="5">
        <f>'DE_VIE Gruppe inkl. MLA und KSC'!P182</f>
        <v>-82.635753837842714</v>
      </c>
    </row>
    <row r="178" spans="1:16" x14ac:dyDescent="0.25">
      <c r="A178" s="2" t="s">
        <v>45</v>
      </c>
      <c r="B178" s="3">
        <f>'DE_VIE Gruppe inkl. MLA und KSC'!B183</f>
        <v>22649</v>
      </c>
      <c r="C178" s="3">
        <f>'DE_VIE Gruppe inkl. MLA und KSC'!C183</f>
        <v>20818</v>
      </c>
      <c r="D178" s="3">
        <f>'DE_VIE Gruppe inkl. MLA und KSC'!D183</f>
        <v>6420</v>
      </c>
      <c r="E178" s="3">
        <f>'DE_VIE Gruppe inkl. MLA und KSC'!E183</f>
        <v>0</v>
      </c>
      <c r="F178" s="3">
        <f>'DE_VIE Gruppe inkl. MLA und KSC'!F183</f>
        <v>0</v>
      </c>
      <c r="G178" s="3">
        <f>'DE_VIE Gruppe inkl. MLA und KSC'!G183</f>
        <v>621</v>
      </c>
      <c r="H178" s="3">
        <f>'DE_VIE Gruppe inkl. MLA und KSC'!H183</f>
        <v>5424</v>
      </c>
      <c r="I178" s="3">
        <f>'DE_VIE Gruppe inkl. MLA und KSC'!I183</f>
        <v>16311</v>
      </c>
      <c r="J178" s="3">
        <f>'DE_VIE Gruppe inkl. MLA und KSC'!J183</f>
        <v>12283</v>
      </c>
      <c r="K178" s="3">
        <f>'DE_VIE Gruppe inkl. MLA und KSC'!K183</f>
        <v>5591</v>
      </c>
      <c r="L178" s="3">
        <f>'DE_VIE Gruppe inkl. MLA und KSC'!L183</f>
        <v>1564</v>
      </c>
      <c r="M178" s="3">
        <f>'DE_VIE Gruppe inkl. MLA und KSC'!M183</f>
        <v>4634</v>
      </c>
      <c r="N178" s="5">
        <f>'DE_VIE Gruppe inkl. MLA und KSC'!N183</f>
        <v>-81.420151557676107</v>
      </c>
      <c r="O178" s="3">
        <f t="shared" si="1"/>
        <v>96315</v>
      </c>
      <c r="P178" s="5">
        <f>'DE_VIE Gruppe inkl. MLA und KSC'!P183</f>
        <v>-82.648071947941517</v>
      </c>
    </row>
    <row r="179" spans="1:16" x14ac:dyDescent="0.25">
      <c r="A179" s="2" t="s">
        <v>46</v>
      </c>
      <c r="B179" s="3">
        <f>'DE_VIE Gruppe inkl. MLA und KSC'!B184</f>
        <v>0</v>
      </c>
      <c r="C179" s="3">
        <f>'DE_VIE Gruppe inkl. MLA und KSC'!C184</f>
        <v>0</v>
      </c>
      <c r="D179" s="3">
        <f>'DE_VIE Gruppe inkl. MLA und KSC'!D184</f>
        <v>0</v>
      </c>
      <c r="E179" s="3">
        <f>'DE_VIE Gruppe inkl. MLA und KSC'!E184</f>
        <v>0</v>
      </c>
      <c r="F179" s="3">
        <f>'DE_VIE Gruppe inkl. MLA und KSC'!F184</f>
        <v>0</v>
      </c>
      <c r="G179" s="3">
        <f>'DE_VIE Gruppe inkl. MLA und KSC'!G184</f>
        <v>0</v>
      </c>
      <c r="H179" s="3">
        <f>'DE_VIE Gruppe inkl. MLA und KSC'!H184</f>
        <v>0</v>
      </c>
      <c r="I179" s="3">
        <f>'DE_VIE Gruppe inkl. MLA und KSC'!I184</f>
        <v>0</v>
      </c>
      <c r="J179" s="3">
        <f>'DE_VIE Gruppe inkl. MLA und KSC'!J184</f>
        <v>0</v>
      </c>
      <c r="K179" s="3">
        <f>'DE_VIE Gruppe inkl. MLA und KSC'!K184</f>
        <v>0</v>
      </c>
      <c r="L179" s="3">
        <f>'DE_VIE Gruppe inkl. MLA und KSC'!L184</f>
        <v>0</v>
      </c>
      <c r="M179" s="3">
        <f>'DE_VIE Gruppe inkl. MLA und KSC'!M184</f>
        <v>0</v>
      </c>
      <c r="N179" s="5"/>
      <c r="O179" s="4">
        <v>0</v>
      </c>
      <c r="P179" s="5"/>
    </row>
    <row r="180" spans="1:16" x14ac:dyDescent="0.25">
      <c r="A180" s="2" t="s">
        <v>47</v>
      </c>
      <c r="B180" s="3">
        <f>'DE_VIE Gruppe inkl. MLA und KSC'!B185</f>
        <v>326</v>
      </c>
      <c r="C180" s="3">
        <f>'DE_VIE Gruppe inkl. MLA und KSC'!C185</f>
        <v>309</v>
      </c>
      <c r="D180" s="3">
        <f>'DE_VIE Gruppe inkl. MLA und KSC'!D185</f>
        <v>138</v>
      </c>
      <c r="E180" s="3">
        <f>'DE_VIE Gruppe inkl. MLA und KSC'!E185</f>
        <v>0</v>
      </c>
      <c r="F180" s="3">
        <f>'DE_VIE Gruppe inkl. MLA und KSC'!F185</f>
        <v>0</v>
      </c>
      <c r="G180" s="3">
        <f>'DE_VIE Gruppe inkl. MLA und KSC'!G185</f>
        <v>24</v>
      </c>
      <c r="H180" s="3">
        <f>'DE_VIE Gruppe inkl. MLA und KSC'!H185</f>
        <v>114</v>
      </c>
      <c r="I180" s="3">
        <f>'DE_VIE Gruppe inkl. MLA und KSC'!I185</f>
        <v>175</v>
      </c>
      <c r="J180" s="3">
        <f>'DE_VIE Gruppe inkl. MLA und KSC'!J185</f>
        <v>189</v>
      </c>
      <c r="K180" s="3">
        <f>'DE_VIE Gruppe inkl. MLA und KSC'!K185</f>
        <v>106</v>
      </c>
      <c r="L180" s="3">
        <f>'DE_VIE Gruppe inkl. MLA und KSC'!L185</f>
        <v>38</v>
      </c>
      <c r="M180" s="3">
        <f>'DE_VIE Gruppe inkl. MLA und KSC'!M185</f>
        <v>68</v>
      </c>
      <c r="N180" s="5">
        <f>'DE_VIE Gruppe inkl. MLA und KSC'!N185</f>
        <v>-80.346820809248555</v>
      </c>
      <c r="O180" s="3">
        <f t="shared" si="1"/>
        <v>1487</v>
      </c>
      <c r="P180" s="5">
        <f>'DE_VIE Gruppe inkl. MLA und KSC'!P185</f>
        <v>-75.331785003317847</v>
      </c>
    </row>
    <row r="181" spans="1:16" x14ac:dyDescent="0.25">
      <c r="A181" s="2" t="s">
        <v>48</v>
      </c>
      <c r="B181" s="6">
        <f>'DE_VIE Gruppe inkl. MLA und KSC'!B186</f>
        <v>967</v>
      </c>
      <c r="C181" s="6">
        <f>'DE_VIE Gruppe inkl. MLA und KSC'!C186</f>
        <v>1648</v>
      </c>
      <c r="D181" s="6">
        <f>'DE_VIE Gruppe inkl. MLA und KSC'!D186</f>
        <v>1343</v>
      </c>
      <c r="E181" s="6">
        <f>'DE_VIE Gruppe inkl. MLA und KSC'!E186</f>
        <v>0</v>
      </c>
      <c r="F181" s="3">
        <f>'DE_VIE Gruppe inkl. MLA und KSC'!F186</f>
        <v>0</v>
      </c>
      <c r="G181" s="3">
        <f>'DE_VIE Gruppe inkl. MLA und KSC'!G186</f>
        <v>4.7E-2</v>
      </c>
      <c r="H181" s="6">
        <f>'DE_VIE Gruppe inkl. MLA und KSC'!H186</f>
        <v>0</v>
      </c>
      <c r="I181" s="6">
        <f>'DE_VIE Gruppe inkl. MLA und KSC'!I186</f>
        <v>504</v>
      </c>
      <c r="J181" s="6">
        <f>'DE_VIE Gruppe inkl. MLA und KSC'!J186</f>
        <v>240</v>
      </c>
      <c r="K181" s="6">
        <f>'DE_VIE Gruppe inkl. MLA und KSC'!K186</f>
        <v>0</v>
      </c>
      <c r="L181" s="6">
        <f>'DE_VIE Gruppe inkl. MLA und KSC'!L186</f>
        <v>0</v>
      </c>
      <c r="M181" s="6">
        <f>'DE_VIE Gruppe inkl. MLA und KSC'!M186</f>
        <v>0</v>
      </c>
      <c r="N181" s="5">
        <f>'DE_VIE Gruppe inkl. MLA und KSC'!N186</f>
        <v>-99.4</v>
      </c>
      <c r="O181" s="6">
        <f t="shared" si="1"/>
        <v>4702.0470000000005</v>
      </c>
      <c r="P181" s="5">
        <f>'DE_VIE Gruppe inkl. MLA und KSC'!P186</f>
        <v>-87.6</v>
      </c>
    </row>
    <row r="182" spans="1:16" x14ac:dyDescent="0.25">
      <c r="A182" s="26" t="s">
        <v>51</v>
      </c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</row>
    <row r="183" spans="1:16" x14ac:dyDescent="0.25">
      <c r="A183" s="2" t="s">
        <v>44</v>
      </c>
      <c r="B183" s="3">
        <f>'DE_VIE Gruppe inkl. MLA und KSC'!B188</f>
        <v>2534418</v>
      </c>
      <c r="C183" s="3">
        <f>'DE_VIE Gruppe inkl. MLA und KSC'!C188</f>
        <v>2459846</v>
      </c>
      <c r="D183" s="3">
        <f>'DE_VIE Gruppe inkl. MLA und KSC'!D188</f>
        <v>984262</v>
      </c>
      <c r="E183" s="3">
        <f>'DE_VIE Gruppe inkl. MLA und KSC'!E188</f>
        <v>15002</v>
      </c>
      <c r="F183" s="3">
        <f>'DE_VIE Gruppe inkl. MLA und KSC'!F188</f>
        <v>23283</v>
      </c>
      <c r="G183" s="3">
        <f>'DE_VIE Gruppe inkl. MLA und KSC'!G188</f>
        <v>142093</v>
      </c>
      <c r="H183" s="3">
        <f>'DE_VIE Gruppe inkl. MLA und KSC'!H188</f>
        <v>734612</v>
      </c>
      <c r="I183" s="3">
        <f>'DE_VIE Gruppe inkl. MLA und KSC'!I188</f>
        <v>1066049</v>
      </c>
      <c r="J183" s="3">
        <f>'DE_VIE Gruppe inkl. MLA und KSC'!J188</f>
        <v>703278</v>
      </c>
      <c r="K183" s="3">
        <f>'DE_VIE Gruppe inkl. MLA und KSC'!K188</f>
        <v>494044</v>
      </c>
      <c r="L183" s="3">
        <f>'DE_VIE Gruppe inkl. MLA und KSC'!L188</f>
        <v>222583</v>
      </c>
      <c r="M183" s="3">
        <f>'DE_VIE Gruppe inkl. MLA und KSC'!M188</f>
        <v>277946</v>
      </c>
      <c r="N183" s="5">
        <f>'DE_VIE Gruppe inkl. MLA und KSC'!N188</f>
        <v>-90.638674232626315</v>
      </c>
      <c r="O183" s="3">
        <f t="shared" ref="O183:O187" si="2">SUM(B183:M183)</f>
        <v>9657416</v>
      </c>
      <c r="P183" s="5">
        <f>'DE_VIE Gruppe inkl. MLA und KSC'!P188</f>
        <v>-75.568042574994621</v>
      </c>
    </row>
    <row r="184" spans="1:16" x14ac:dyDescent="0.25">
      <c r="A184" s="2" t="s">
        <v>45</v>
      </c>
      <c r="B184" s="3">
        <f>'DE_VIE Gruppe inkl. MLA und KSC'!B189</f>
        <v>2099939</v>
      </c>
      <c r="C184" s="3">
        <f>'DE_VIE Gruppe inkl. MLA und KSC'!C189</f>
        <v>2072360</v>
      </c>
      <c r="D184" s="3">
        <f>'DE_VIE Gruppe inkl. MLA und KSC'!D189</f>
        <v>831174</v>
      </c>
      <c r="E184" s="3">
        <f>'DE_VIE Gruppe inkl. MLA und KSC'!E189</f>
        <v>14581</v>
      </c>
      <c r="F184" s="3">
        <f>'DE_VIE Gruppe inkl. MLA und KSC'!F189</f>
        <v>22612</v>
      </c>
      <c r="G184" s="3">
        <f>'DE_VIE Gruppe inkl. MLA und KSC'!G189</f>
        <v>124771</v>
      </c>
      <c r="H184" s="3">
        <f>'DE_VIE Gruppe inkl. MLA und KSC'!H189</f>
        <v>643741</v>
      </c>
      <c r="I184" s="3">
        <f>'DE_VIE Gruppe inkl. MLA und KSC'!I189</f>
        <v>930524</v>
      </c>
      <c r="J184" s="3">
        <f>'DE_VIE Gruppe inkl. MLA und KSC'!J189</f>
        <v>593658</v>
      </c>
      <c r="K184" s="3">
        <f>'DE_VIE Gruppe inkl. MLA und KSC'!K189</f>
        <v>395533</v>
      </c>
      <c r="L184" s="3">
        <f>'DE_VIE Gruppe inkl. MLA und KSC'!L189</f>
        <v>179772</v>
      </c>
      <c r="M184" s="3">
        <f>'DE_VIE Gruppe inkl. MLA und KSC'!M189</f>
        <v>223359</v>
      </c>
      <c r="N184" s="5">
        <f>'DE_VIE Gruppe inkl. MLA und KSC'!N189</f>
        <v>-91.066165309479814</v>
      </c>
      <c r="O184" s="3">
        <f t="shared" si="2"/>
        <v>8132024</v>
      </c>
      <c r="P184" s="5">
        <f>'DE_VIE Gruppe inkl. MLA und KSC'!P189</f>
        <v>-74.694683166979061</v>
      </c>
    </row>
    <row r="185" spans="1:16" x14ac:dyDescent="0.25">
      <c r="A185" s="2" t="s">
        <v>46</v>
      </c>
      <c r="B185" s="3">
        <f>'DE_VIE Gruppe inkl. MLA und KSC'!B190</f>
        <v>431124</v>
      </c>
      <c r="C185" s="3">
        <f>'DE_VIE Gruppe inkl. MLA und KSC'!C190</f>
        <v>386466</v>
      </c>
      <c r="D185" s="3">
        <f>'DE_VIE Gruppe inkl. MLA und KSC'!D190</f>
        <v>151562</v>
      </c>
      <c r="E185" s="3">
        <f>'DE_VIE Gruppe inkl. MLA und KSC'!E190</f>
        <v>324</v>
      </c>
      <c r="F185" s="3">
        <f>'DE_VIE Gruppe inkl. MLA und KSC'!F190</f>
        <v>472</v>
      </c>
      <c r="G185" s="3">
        <f>'DE_VIE Gruppe inkl. MLA und KSC'!G190</f>
        <v>17296</v>
      </c>
      <c r="H185" s="3">
        <f>'DE_VIE Gruppe inkl. MLA und KSC'!H190</f>
        <v>90252</v>
      </c>
      <c r="I185" s="3">
        <f>'DE_VIE Gruppe inkl. MLA und KSC'!I190</f>
        <v>134276</v>
      </c>
      <c r="J185" s="3">
        <f>'DE_VIE Gruppe inkl. MLA und KSC'!J190</f>
        <v>107858</v>
      </c>
      <c r="K185" s="3">
        <f>'DE_VIE Gruppe inkl. MLA und KSC'!K190</f>
        <v>96444</v>
      </c>
      <c r="L185" s="3">
        <f>'DE_VIE Gruppe inkl. MLA und KSC'!L190</f>
        <v>40894</v>
      </c>
      <c r="M185" s="3">
        <f>'DE_VIE Gruppe inkl. MLA und KSC'!M190</f>
        <v>51842</v>
      </c>
      <c r="N185" s="5">
        <f>'DE_VIE Gruppe inkl. MLA und KSC'!N190</f>
        <v>-88.781313297439539</v>
      </c>
      <c r="O185" s="3">
        <f t="shared" si="2"/>
        <v>1508810</v>
      </c>
      <c r="P185" s="5">
        <f>'DE_VIE Gruppe inkl. MLA und KSC'!P190</f>
        <v>-79.153304817616117</v>
      </c>
    </row>
    <row r="186" spans="1:16" x14ac:dyDescent="0.25">
      <c r="A186" s="2" t="s">
        <v>47</v>
      </c>
      <c r="B186" s="3">
        <f>'DE_VIE Gruppe inkl. MLA und KSC'!B191</f>
        <v>23237</v>
      </c>
      <c r="C186" s="3">
        <f>'DE_VIE Gruppe inkl. MLA und KSC'!C191</f>
        <v>22132</v>
      </c>
      <c r="D186" s="3">
        <f>'DE_VIE Gruppe inkl. MLA und KSC'!D191</f>
        <v>12484</v>
      </c>
      <c r="E186" s="3">
        <f>'DE_VIE Gruppe inkl. MLA und KSC'!E191</f>
        <v>1219</v>
      </c>
      <c r="F186" s="3">
        <f>'DE_VIE Gruppe inkl. MLA und KSC'!F191</f>
        <v>1350</v>
      </c>
      <c r="G186" s="3">
        <f>'DE_VIE Gruppe inkl. MLA und KSC'!G191</f>
        <v>2757</v>
      </c>
      <c r="H186" s="3">
        <f>'DE_VIE Gruppe inkl. MLA und KSC'!H191</f>
        <v>9339</v>
      </c>
      <c r="I186" s="3">
        <f>'DE_VIE Gruppe inkl. MLA und KSC'!I191</f>
        <v>13345</v>
      </c>
      <c r="J186" s="3">
        <f>'DE_VIE Gruppe inkl. MLA und KSC'!J191</f>
        <v>11659</v>
      </c>
      <c r="K186" s="3">
        <f>'DE_VIE Gruppe inkl. MLA und KSC'!K191</f>
        <v>8714</v>
      </c>
      <c r="L186" s="3">
        <f>'DE_VIE Gruppe inkl. MLA und KSC'!L191</f>
        <v>5201</v>
      </c>
      <c r="M186" s="3">
        <f>'DE_VIE Gruppe inkl. MLA und KSC'!M191</f>
        <v>4912</v>
      </c>
      <c r="N186" s="5">
        <f>'DE_VIE Gruppe inkl. MLA und KSC'!N191</f>
        <v>-80.12944983818771</v>
      </c>
      <c r="O186" s="3">
        <f t="shared" si="2"/>
        <v>116349</v>
      </c>
      <c r="P186" s="5">
        <f>'DE_VIE Gruppe inkl. MLA und KSC'!P191</f>
        <v>-64.171645008314343</v>
      </c>
    </row>
    <row r="187" spans="1:16" x14ac:dyDescent="0.25">
      <c r="A187" s="2" t="s">
        <v>48</v>
      </c>
      <c r="B187" s="6">
        <f>'DE_VIE Gruppe inkl. MLA und KSC'!B192</f>
        <v>21694723.949999999</v>
      </c>
      <c r="C187" s="6">
        <f>'DE_VIE Gruppe inkl. MLA und KSC'!C192</f>
        <v>22222023</v>
      </c>
      <c r="D187" s="6">
        <f>'DE_VIE Gruppe inkl. MLA und KSC'!D192</f>
        <v>23366333</v>
      </c>
      <c r="E187" s="6">
        <f>'DE_VIE Gruppe inkl. MLA und KSC'!E192</f>
        <v>15700527.26</v>
      </c>
      <c r="F187" s="6">
        <f>'DE_VIE Gruppe inkl. MLA und KSC'!F192</f>
        <v>16941162</v>
      </c>
      <c r="G187" s="6">
        <f>'DE_VIE Gruppe inkl. MLA und KSC'!G192</f>
        <v>15862521.047</v>
      </c>
      <c r="H187" s="6">
        <f>'DE_VIE Gruppe inkl. MLA und KSC'!H192</f>
        <v>17317070.486000001</v>
      </c>
      <c r="I187" s="6">
        <f>'DE_VIE Gruppe inkl. MLA und KSC'!I192</f>
        <v>17247797.899999999</v>
      </c>
      <c r="J187" s="6">
        <f>'DE_VIE Gruppe inkl. MLA und KSC'!J192</f>
        <v>19454670</v>
      </c>
      <c r="K187" s="6">
        <f>'DE_VIE Gruppe inkl. MLA und KSC'!K192</f>
        <v>20774938</v>
      </c>
      <c r="L187" s="6">
        <f>'DE_VIE Gruppe inkl. MLA und KSC'!L192</f>
        <v>22131928</v>
      </c>
      <c r="M187" s="6">
        <f>'DE_VIE Gruppe inkl. MLA und KSC'!M192</f>
        <v>20966565.670000002</v>
      </c>
      <c r="N187" s="5">
        <f>'DE_VIE Gruppe inkl. MLA und KSC'!N192</f>
        <v>-13.742632298989898</v>
      </c>
      <c r="O187" s="6">
        <f t="shared" si="2"/>
        <v>233680260.31300002</v>
      </c>
      <c r="P187" s="5">
        <f>'DE_VIE Gruppe inkl. MLA und KSC'!P192</f>
        <v>-22.175659363752366</v>
      </c>
    </row>
    <row r="188" spans="1:16" x14ac:dyDescent="0.25">
      <c r="A188" s="11" t="s">
        <v>57</v>
      </c>
    </row>
    <row r="190" spans="1:16" x14ac:dyDescent="0.25">
      <c r="B190" s="25">
        <v>2019</v>
      </c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</row>
    <row r="191" spans="1:16" x14ac:dyDescent="0.25">
      <c r="A191" s="1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7" t="s">
        <v>41</v>
      </c>
      <c r="O191" s="18"/>
      <c r="P191" s="17" t="s">
        <v>41</v>
      </c>
    </row>
    <row r="192" spans="1:16" x14ac:dyDescent="0.25">
      <c r="A192" s="1"/>
      <c r="B192" s="17" t="s">
        <v>32</v>
      </c>
      <c r="C192" s="17" t="s">
        <v>33</v>
      </c>
      <c r="D192" s="17" t="s">
        <v>34</v>
      </c>
      <c r="E192" s="17" t="s">
        <v>14</v>
      </c>
      <c r="F192" s="17" t="s">
        <v>35</v>
      </c>
      <c r="G192" s="17" t="s">
        <v>36</v>
      </c>
      <c r="H192" s="17" t="s">
        <v>37</v>
      </c>
      <c r="I192" s="17" t="s">
        <v>15</v>
      </c>
      <c r="J192" s="17" t="s">
        <v>16</v>
      </c>
      <c r="K192" s="17" t="s">
        <v>38</v>
      </c>
      <c r="L192" s="17" t="s">
        <v>18</v>
      </c>
      <c r="M192" s="17" t="s">
        <v>39</v>
      </c>
      <c r="N192" s="17" t="s">
        <v>42</v>
      </c>
      <c r="O192" s="17" t="s">
        <v>40</v>
      </c>
      <c r="P192" s="17" t="s">
        <v>43</v>
      </c>
    </row>
    <row r="193" spans="1:16" x14ac:dyDescent="0.25">
      <c r="A193" s="26" t="s">
        <v>31</v>
      </c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</row>
    <row r="194" spans="1:16" x14ac:dyDescent="0.25">
      <c r="A194" s="2" t="s">
        <v>44</v>
      </c>
      <c r="B194" s="3">
        <v>1830923</v>
      </c>
      <c r="C194" s="3">
        <v>1863688</v>
      </c>
      <c r="D194" s="3">
        <v>2365089</v>
      </c>
      <c r="E194" s="3">
        <v>2744184</v>
      </c>
      <c r="F194" s="3">
        <v>2877161</v>
      </c>
      <c r="G194" s="3">
        <v>2985210</v>
      </c>
      <c r="H194" s="3">
        <v>3161400</v>
      </c>
      <c r="I194" s="3">
        <v>3151020</v>
      </c>
      <c r="J194" s="3">
        <v>2977411</v>
      </c>
      <c r="K194" s="3">
        <v>2848057</v>
      </c>
      <c r="L194" s="3">
        <v>2391208</v>
      </c>
      <c r="M194" s="3">
        <v>2466838</v>
      </c>
      <c r="N194" s="5">
        <f>(M194/M223-1)*100</f>
        <v>11.600874226557867</v>
      </c>
      <c r="O194" s="3">
        <f>SUM(B194:M194)</f>
        <v>31662189</v>
      </c>
      <c r="P194" s="5">
        <f>(O194/O223-1)*100</f>
        <v>17.105622116297738</v>
      </c>
    </row>
    <row r="195" spans="1:16" x14ac:dyDescent="0.25">
      <c r="A195" s="2" t="s">
        <v>45</v>
      </c>
      <c r="B195" s="3">
        <v>1448127</v>
      </c>
      <c r="C195" s="3">
        <v>1506199</v>
      </c>
      <c r="D195" s="3">
        <v>1831123</v>
      </c>
      <c r="E195" s="3">
        <v>2094419</v>
      </c>
      <c r="F195" s="3">
        <v>2218620</v>
      </c>
      <c r="G195" s="3">
        <v>2278897</v>
      </c>
      <c r="H195" s="3">
        <v>2356272</v>
      </c>
      <c r="I195" s="3">
        <v>2365050</v>
      </c>
      <c r="J195" s="3">
        <v>2246090</v>
      </c>
      <c r="K195" s="3">
        <v>2107842</v>
      </c>
      <c r="L195" s="3">
        <v>1862657</v>
      </c>
      <c r="M195" s="3">
        <v>2003019</v>
      </c>
      <c r="N195" s="5">
        <f t="shared" ref="N195:N198" si="3">(M195/M224-1)*100</f>
        <v>10.54310753981833</v>
      </c>
      <c r="O195" s="3">
        <f t="shared" ref="O195:O198" si="4">SUM(B195:M195)</f>
        <v>24318315</v>
      </c>
      <c r="P195" s="5">
        <f t="shared" ref="P195:P197" si="5">(O195/O224-1)*100</f>
        <v>20.010431563627627</v>
      </c>
    </row>
    <row r="196" spans="1:16" x14ac:dyDescent="0.25">
      <c r="A196" s="2" t="s">
        <v>46</v>
      </c>
      <c r="B196" s="3">
        <v>376568</v>
      </c>
      <c r="C196" s="3">
        <v>350308</v>
      </c>
      <c r="D196" s="3">
        <v>512190</v>
      </c>
      <c r="E196" s="3">
        <v>624270</v>
      </c>
      <c r="F196" s="3">
        <v>633302</v>
      </c>
      <c r="G196" s="3">
        <v>690164</v>
      </c>
      <c r="H196" s="3">
        <v>789696</v>
      </c>
      <c r="I196" s="3">
        <v>776420</v>
      </c>
      <c r="J196" s="3">
        <v>723236</v>
      </c>
      <c r="K196" s="3">
        <v>733498</v>
      </c>
      <c r="L196" s="3">
        <v>523172</v>
      </c>
      <c r="M196" s="3">
        <v>457040</v>
      </c>
      <c r="N196" s="5">
        <f t="shared" si="3"/>
        <v>16.425514571020994</v>
      </c>
      <c r="O196" s="3">
        <f t="shared" si="4"/>
        <v>7189864</v>
      </c>
      <c r="P196" s="5">
        <f t="shared" si="5"/>
        <v>7.6439746680041276</v>
      </c>
    </row>
    <row r="197" spans="1:16" x14ac:dyDescent="0.25">
      <c r="A197" s="2" t="s">
        <v>47</v>
      </c>
      <c r="B197" s="3">
        <v>18171</v>
      </c>
      <c r="C197" s="3">
        <v>17263</v>
      </c>
      <c r="D197" s="3">
        <v>20909</v>
      </c>
      <c r="E197" s="3">
        <v>22842</v>
      </c>
      <c r="F197" s="3">
        <v>24377</v>
      </c>
      <c r="G197" s="3">
        <v>24321</v>
      </c>
      <c r="H197" s="3">
        <v>25169</v>
      </c>
      <c r="I197" s="3">
        <v>24696</v>
      </c>
      <c r="J197" s="3">
        <v>24231</v>
      </c>
      <c r="K197" s="3">
        <v>23557</v>
      </c>
      <c r="L197" s="3">
        <v>20600</v>
      </c>
      <c r="M197" s="3">
        <v>20666</v>
      </c>
      <c r="N197" s="5">
        <f t="shared" si="3"/>
        <v>5.0582075135986893</v>
      </c>
      <c r="O197" s="3">
        <f t="shared" si="4"/>
        <v>266802</v>
      </c>
      <c r="P197" s="5">
        <f t="shared" si="5"/>
        <v>10.704386649184251</v>
      </c>
    </row>
    <row r="198" spans="1:16" x14ac:dyDescent="0.25">
      <c r="A198" s="2" t="s">
        <v>48</v>
      </c>
      <c r="B198" s="7">
        <v>21225661.450000003</v>
      </c>
      <c r="C198" s="7">
        <v>20218976.879999999</v>
      </c>
      <c r="D198" s="7">
        <v>25196664.939999998</v>
      </c>
      <c r="E198" s="6">
        <v>23535265.109999999</v>
      </c>
      <c r="F198" s="7">
        <v>23661445.829999998</v>
      </c>
      <c r="G198" s="7">
        <v>22146220.91</v>
      </c>
      <c r="H198" s="7">
        <v>23347736.43</v>
      </c>
      <c r="I198" s="7">
        <v>23575087.920000002</v>
      </c>
      <c r="J198" s="7">
        <v>24913342.609999999</v>
      </c>
      <c r="K198" s="7">
        <v>26646453.59</v>
      </c>
      <c r="L198" s="6">
        <v>26606020.960000001</v>
      </c>
      <c r="M198" s="6">
        <v>22733163.280000001</v>
      </c>
      <c r="N198" s="5">
        <f t="shared" si="3"/>
        <v>-3.1967245127298316</v>
      </c>
      <c r="O198" s="8">
        <f t="shared" si="4"/>
        <v>283806039.91000009</v>
      </c>
      <c r="P198" s="5">
        <v>-3.9</v>
      </c>
    </row>
    <row r="199" spans="1:16" x14ac:dyDescent="0.25">
      <c r="A199" s="26" t="s">
        <v>49</v>
      </c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</row>
    <row r="200" spans="1:16" x14ac:dyDescent="0.25">
      <c r="A200" s="2" t="s">
        <v>44</v>
      </c>
      <c r="B200" s="3">
        <v>365995</v>
      </c>
      <c r="C200" s="3">
        <v>359455</v>
      </c>
      <c r="D200" s="3">
        <v>477533</v>
      </c>
      <c r="E200" s="3">
        <v>653258</v>
      </c>
      <c r="F200" s="3">
        <v>674101</v>
      </c>
      <c r="G200" s="3">
        <v>721565</v>
      </c>
      <c r="H200" s="3">
        <v>798453</v>
      </c>
      <c r="I200" s="3">
        <v>823653</v>
      </c>
      <c r="J200" s="3">
        <v>762361</v>
      </c>
      <c r="K200" s="3">
        <v>703405</v>
      </c>
      <c r="L200" s="3">
        <v>493201</v>
      </c>
      <c r="M200" s="3">
        <v>477309</v>
      </c>
      <c r="N200" s="5">
        <f>(M200/M229-1)*100</f>
        <v>15.175740435984931</v>
      </c>
      <c r="O200" s="3">
        <f t="shared" ref="O200:O204" si="6">SUM(B200:M200)</f>
        <v>7310289</v>
      </c>
      <c r="P200" s="5">
        <f>(O200/O229-1)*100</f>
        <v>7.3751314044861127</v>
      </c>
    </row>
    <row r="201" spans="1:16" x14ac:dyDescent="0.25">
      <c r="A201" s="2" t="s">
        <v>45</v>
      </c>
      <c r="B201" s="3">
        <v>364047</v>
      </c>
      <c r="C201" s="3">
        <v>358353</v>
      </c>
      <c r="D201" s="3">
        <v>475133</v>
      </c>
      <c r="E201" s="3">
        <v>647740</v>
      </c>
      <c r="F201" s="3">
        <v>670735</v>
      </c>
      <c r="G201" s="3">
        <v>717883</v>
      </c>
      <c r="H201" s="3">
        <v>792947</v>
      </c>
      <c r="I201" s="3">
        <v>818121</v>
      </c>
      <c r="J201" s="3">
        <v>758113</v>
      </c>
      <c r="K201" s="3">
        <v>697615</v>
      </c>
      <c r="L201" s="3">
        <v>489377</v>
      </c>
      <c r="M201" s="3">
        <v>472187</v>
      </c>
      <c r="N201" s="5">
        <f t="shared" ref="N201:N204" si="7">(M201/M230-1)*100</f>
        <v>14.89853027058594</v>
      </c>
      <c r="O201" s="3">
        <f t="shared" si="6"/>
        <v>7262251</v>
      </c>
      <c r="P201" s="5">
        <f t="shared" ref="P201:P203" si="8">(O201/O230-1)*100</f>
        <v>7.4268721503166768</v>
      </c>
    </row>
    <row r="202" spans="1:16" x14ac:dyDescent="0.25">
      <c r="A202" s="2" t="s">
        <v>46</v>
      </c>
      <c r="B202" s="3">
        <v>1948</v>
      </c>
      <c r="C202" s="3">
        <v>1052</v>
      </c>
      <c r="D202" s="3">
        <v>2382</v>
      </c>
      <c r="E202" s="3">
        <v>5518</v>
      </c>
      <c r="F202" s="3">
        <v>3364</v>
      </c>
      <c r="G202" s="3">
        <v>3618</v>
      </c>
      <c r="H202" s="3">
        <v>5506</v>
      </c>
      <c r="I202" s="3">
        <v>5532</v>
      </c>
      <c r="J202" s="3">
        <v>4212</v>
      </c>
      <c r="K202" s="3">
        <v>5790</v>
      </c>
      <c r="L202" s="3">
        <v>3796</v>
      </c>
      <c r="M202" s="3">
        <v>5064</v>
      </c>
      <c r="N202" s="5">
        <f t="shared" si="7"/>
        <v>46.443030653556974</v>
      </c>
      <c r="O202" s="3">
        <f t="shared" si="6"/>
        <v>47782</v>
      </c>
      <c r="P202" s="5">
        <f t="shared" si="8"/>
        <v>3.1384907615265023</v>
      </c>
    </row>
    <row r="203" spans="1:16" x14ac:dyDescent="0.25">
      <c r="A203" s="2" t="s">
        <v>47</v>
      </c>
      <c r="B203" s="3">
        <v>3187</v>
      </c>
      <c r="C203" s="3">
        <v>2854</v>
      </c>
      <c r="D203" s="3">
        <v>3499</v>
      </c>
      <c r="E203" s="3">
        <v>4547</v>
      </c>
      <c r="F203" s="3">
        <v>4868</v>
      </c>
      <c r="G203" s="3">
        <v>4951</v>
      </c>
      <c r="H203" s="3">
        <v>5306</v>
      </c>
      <c r="I203" s="3">
        <v>5366</v>
      </c>
      <c r="J203" s="3">
        <v>5076</v>
      </c>
      <c r="K203" s="3">
        <v>4906</v>
      </c>
      <c r="L203" s="3">
        <v>3642</v>
      </c>
      <c r="M203" s="3">
        <v>3708</v>
      </c>
      <c r="N203" s="5">
        <f t="shared" si="7"/>
        <v>13.394495412844032</v>
      </c>
      <c r="O203" s="3">
        <f t="shared" si="6"/>
        <v>51910</v>
      </c>
      <c r="P203" s="5">
        <f t="shared" si="8"/>
        <v>6.5104540698032398</v>
      </c>
    </row>
    <row r="204" spans="1:16" x14ac:dyDescent="0.25">
      <c r="A204" s="2" t="s">
        <v>48</v>
      </c>
      <c r="B204" s="6">
        <v>1334960</v>
      </c>
      <c r="C204" s="6">
        <v>1233616</v>
      </c>
      <c r="D204" s="6">
        <v>1347736</v>
      </c>
      <c r="E204" s="6">
        <v>1333546</v>
      </c>
      <c r="F204" s="6">
        <v>1417094</v>
      </c>
      <c r="G204" s="7">
        <v>1205271</v>
      </c>
      <c r="H204" s="7">
        <v>1246516</v>
      </c>
      <c r="I204" s="7">
        <v>1310485</v>
      </c>
      <c r="J204" s="7">
        <v>1248688</v>
      </c>
      <c r="K204" s="7">
        <v>1610097</v>
      </c>
      <c r="L204" s="6">
        <v>1562646</v>
      </c>
      <c r="M204" s="6">
        <v>1571571</v>
      </c>
      <c r="N204" s="5">
        <f t="shared" si="7"/>
        <v>34.212872580818711</v>
      </c>
      <c r="O204" s="7">
        <f t="shared" si="6"/>
        <v>16422226</v>
      </c>
      <c r="P204" s="5">
        <v>3.7</v>
      </c>
    </row>
    <row r="205" spans="1:16" x14ac:dyDescent="0.25">
      <c r="A205" s="26" t="s">
        <v>50</v>
      </c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</row>
    <row r="206" spans="1:16" x14ac:dyDescent="0.25">
      <c r="A206" s="2" t="s">
        <v>44</v>
      </c>
      <c r="B206" s="3">
        <v>26163</v>
      </c>
      <c r="C206" s="3">
        <v>27987</v>
      </c>
      <c r="D206" s="3">
        <v>29792</v>
      </c>
      <c r="E206" s="3">
        <v>32974</v>
      </c>
      <c r="F206" s="3">
        <v>39205</v>
      </c>
      <c r="G206" s="3">
        <v>61928</v>
      </c>
      <c r="H206" s="3">
        <v>96156</v>
      </c>
      <c r="I206" s="3">
        <v>93543</v>
      </c>
      <c r="J206" s="3">
        <v>63392</v>
      </c>
      <c r="K206" s="3">
        <v>35783</v>
      </c>
      <c r="L206" s="3">
        <v>23461</v>
      </c>
      <c r="M206" s="3">
        <v>24941</v>
      </c>
      <c r="N206" s="5">
        <f>(M206/M235-1)*100</f>
        <v>-14.064707301106017</v>
      </c>
      <c r="O206" s="3">
        <f t="shared" ref="O206:O210" si="9">SUM(B206:M206)</f>
        <v>555325</v>
      </c>
      <c r="P206" s="5">
        <f>(O206/O235-1)*100</f>
        <v>2.9233512247197613</v>
      </c>
    </row>
    <row r="207" spans="1:16" x14ac:dyDescent="0.25">
      <c r="A207" s="2" t="s">
        <v>45</v>
      </c>
      <c r="B207" s="3">
        <v>25906</v>
      </c>
      <c r="C207" s="3">
        <v>27987</v>
      </c>
      <c r="D207" s="3">
        <v>29792</v>
      </c>
      <c r="E207" s="3">
        <v>32974</v>
      </c>
      <c r="F207" s="3">
        <v>39205</v>
      </c>
      <c r="G207" s="3">
        <v>61928</v>
      </c>
      <c r="H207" s="3">
        <v>96156</v>
      </c>
      <c r="I207" s="3">
        <v>93543</v>
      </c>
      <c r="J207" s="3">
        <v>63392</v>
      </c>
      <c r="K207" s="3">
        <v>35783</v>
      </c>
      <c r="L207" s="3">
        <v>23461</v>
      </c>
      <c r="M207" s="3">
        <v>24941</v>
      </c>
      <c r="N207" s="5">
        <f t="shared" ref="N207:N210" si="10">(M207/M236-1)*100</f>
        <v>-10.848584501000857</v>
      </c>
      <c r="O207" s="3">
        <f t="shared" si="9"/>
        <v>555068</v>
      </c>
      <c r="P207" s="5">
        <f t="shared" ref="P207:P209" si="11">(O207/O236-1)*100</f>
        <v>5.4648816467986361</v>
      </c>
    </row>
    <row r="208" spans="1:16" x14ac:dyDescent="0.25">
      <c r="A208" s="2" t="s">
        <v>46</v>
      </c>
      <c r="B208" s="2">
        <v>0</v>
      </c>
      <c r="C208" s="2">
        <v>0</v>
      </c>
      <c r="D208" s="2">
        <v>0</v>
      </c>
      <c r="E208" s="2">
        <v>0</v>
      </c>
      <c r="F208" s="2">
        <v>0</v>
      </c>
      <c r="G208" s="2">
        <v>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5"/>
      <c r="O208" s="3">
        <v>0</v>
      </c>
      <c r="P208" s="5"/>
    </row>
    <row r="209" spans="1:16" x14ac:dyDescent="0.25">
      <c r="A209" s="2" t="s">
        <v>47</v>
      </c>
      <c r="B209" s="2">
        <v>381</v>
      </c>
      <c r="C209" s="2">
        <v>350</v>
      </c>
      <c r="D209" s="2">
        <v>381</v>
      </c>
      <c r="E209" s="2">
        <v>408</v>
      </c>
      <c r="F209" s="2">
        <v>483</v>
      </c>
      <c r="G209" s="2">
        <v>646</v>
      </c>
      <c r="H209" s="2">
        <v>807</v>
      </c>
      <c r="I209" s="2">
        <v>809</v>
      </c>
      <c r="J209" s="2">
        <v>652</v>
      </c>
      <c r="K209" s="2">
        <v>425</v>
      </c>
      <c r="L209" s="2">
        <v>340</v>
      </c>
      <c r="M209" s="2">
        <v>346</v>
      </c>
      <c r="N209" s="5">
        <f t="shared" si="10"/>
        <v>-15.609756097560979</v>
      </c>
      <c r="O209" s="3">
        <f t="shared" si="9"/>
        <v>6028</v>
      </c>
      <c r="P209" s="5">
        <f t="shared" si="11"/>
        <v>-5.0110305704380682</v>
      </c>
    </row>
    <row r="210" spans="1:16" x14ac:dyDescent="0.25">
      <c r="A210" s="2" t="s">
        <v>48</v>
      </c>
      <c r="B210" s="7">
        <v>3592</v>
      </c>
      <c r="C210" s="7">
        <v>4724</v>
      </c>
      <c r="D210" s="7">
        <v>4668</v>
      </c>
      <c r="E210" s="7">
        <v>1463</v>
      </c>
      <c r="F210" s="7">
        <v>6059</v>
      </c>
      <c r="G210" s="7">
        <v>6191</v>
      </c>
      <c r="H210" s="7">
        <v>2298</v>
      </c>
      <c r="I210" s="7">
        <v>2075</v>
      </c>
      <c r="J210" s="7">
        <v>1176</v>
      </c>
      <c r="K210" s="7">
        <v>1972</v>
      </c>
      <c r="L210" s="6">
        <v>1537</v>
      </c>
      <c r="M210" s="6">
        <v>2251</v>
      </c>
      <c r="N210" s="5">
        <f t="shared" si="10"/>
        <v>-57.727699530516432</v>
      </c>
      <c r="O210" s="7">
        <f t="shared" si="9"/>
        <v>38006</v>
      </c>
      <c r="P210" s="5">
        <v>-40.9</v>
      </c>
    </row>
    <row r="211" spans="1:16" x14ac:dyDescent="0.25">
      <c r="A211" s="26" t="s">
        <v>51</v>
      </c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</row>
    <row r="212" spans="1:16" x14ac:dyDescent="0.25">
      <c r="A212" s="2" t="s">
        <v>44</v>
      </c>
      <c r="B212" s="3">
        <v>2223081</v>
      </c>
      <c r="C212" s="3">
        <v>2251130</v>
      </c>
      <c r="D212" s="3">
        <v>2872414</v>
      </c>
      <c r="E212" s="3">
        <v>3430416</v>
      </c>
      <c r="F212" s="3">
        <v>3590467</v>
      </c>
      <c r="G212" s="3">
        <v>3768703</v>
      </c>
      <c r="H212" s="3">
        <v>4056009</v>
      </c>
      <c r="I212" s="3">
        <v>4068216</v>
      </c>
      <c r="J212" s="3">
        <v>3803164</v>
      </c>
      <c r="K212" s="3">
        <v>3587245</v>
      </c>
      <c r="L212" s="3">
        <v>2907870</v>
      </c>
      <c r="M212" s="3">
        <v>2969088</v>
      </c>
      <c r="N212" s="5">
        <f>(M212/M241-1)*100</f>
        <v>11.878431804034296</v>
      </c>
      <c r="O212" s="3">
        <f t="shared" ref="O212:O216" si="12">SUM(B212:M212)</f>
        <v>39527803</v>
      </c>
      <c r="P212" s="5">
        <f>(O212/O241-1)*100</f>
        <v>14.95646025634243</v>
      </c>
    </row>
    <row r="213" spans="1:16" x14ac:dyDescent="0.25">
      <c r="A213" s="2" t="s">
        <v>45</v>
      </c>
      <c r="B213" s="3">
        <v>1838080</v>
      </c>
      <c r="C213" s="3">
        <v>1892539</v>
      </c>
      <c r="D213" s="3">
        <v>2336048</v>
      </c>
      <c r="E213" s="3">
        <v>2775133</v>
      </c>
      <c r="F213" s="3">
        <v>2928560</v>
      </c>
      <c r="G213" s="3">
        <v>3058708</v>
      </c>
      <c r="H213" s="3">
        <v>3245375</v>
      </c>
      <c r="I213" s="3">
        <v>3276714</v>
      </c>
      <c r="J213" s="3">
        <v>3067595</v>
      </c>
      <c r="K213" s="3">
        <v>2841240</v>
      </c>
      <c r="L213" s="3">
        <v>2375495</v>
      </c>
      <c r="M213" s="3">
        <v>2500147</v>
      </c>
      <c r="N213" s="5">
        <f t="shared" ref="N213:N216" si="13">(M213/M242-1)*100</f>
        <v>11.072425625834104</v>
      </c>
      <c r="O213" s="3">
        <f t="shared" si="12"/>
        <v>32135634</v>
      </c>
      <c r="P213" s="5">
        <f t="shared" ref="P213:P216" si="14">(O213/O242-1)*100</f>
        <v>16.644820317163123</v>
      </c>
    </row>
    <row r="214" spans="1:16" x14ac:dyDescent="0.25">
      <c r="A214" s="2" t="s">
        <v>46</v>
      </c>
      <c r="B214" s="3">
        <v>378516</v>
      </c>
      <c r="C214" s="3">
        <v>351360</v>
      </c>
      <c r="D214" s="3">
        <v>514572</v>
      </c>
      <c r="E214" s="3">
        <v>629788</v>
      </c>
      <c r="F214" s="3">
        <v>636666</v>
      </c>
      <c r="G214" s="3">
        <v>693782</v>
      </c>
      <c r="H214" s="3">
        <v>795202</v>
      </c>
      <c r="I214" s="3">
        <v>781952</v>
      </c>
      <c r="J214" s="3">
        <v>727448</v>
      </c>
      <c r="K214" s="3">
        <v>739288</v>
      </c>
      <c r="L214" s="3">
        <v>526968</v>
      </c>
      <c r="M214" s="3">
        <v>462104</v>
      </c>
      <c r="N214" s="5">
        <f t="shared" si="13"/>
        <v>16.687625309960662</v>
      </c>
      <c r="O214" s="3">
        <f t="shared" si="12"/>
        <v>7237646</v>
      </c>
      <c r="P214" s="5">
        <f t="shared" si="14"/>
        <v>7.6129396392426107</v>
      </c>
    </row>
    <row r="215" spans="1:16" x14ac:dyDescent="0.25">
      <c r="A215" s="2" t="s">
        <v>47</v>
      </c>
      <c r="B215" s="3">
        <v>21739</v>
      </c>
      <c r="C215" s="3">
        <v>20467</v>
      </c>
      <c r="D215" s="3">
        <v>24789</v>
      </c>
      <c r="E215" s="3">
        <v>27797</v>
      </c>
      <c r="F215" s="3">
        <v>29728</v>
      </c>
      <c r="G215" s="3">
        <v>29918</v>
      </c>
      <c r="H215" s="3">
        <v>31282</v>
      </c>
      <c r="I215" s="3">
        <v>30871</v>
      </c>
      <c r="J215" s="3">
        <v>29959</v>
      </c>
      <c r="K215" s="3">
        <v>28888</v>
      </c>
      <c r="L215" s="3">
        <v>24582</v>
      </c>
      <c r="M215" s="3">
        <v>24720</v>
      </c>
      <c r="N215" s="5">
        <f t="shared" si="13"/>
        <v>5.8627039527215041</v>
      </c>
      <c r="O215" s="3">
        <f t="shared" si="12"/>
        <v>324740</v>
      </c>
      <c r="P215" s="5">
        <f t="shared" si="14"/>
        <v>9.6772232485722078</v>
      </c>
    </row>
    <row r="216" spans="1:16" x14ac:dyDescent="0.25">
      <c r="A216" s="2" t="s">
        <v>48</v>
      </c>
      <c r="B216" s="7">
        <v>22564213.450000003</v>
      </c>
      <c r="C216" s="7">
        <v>21457316.879999999</v>
      </c>
      <c r="D216" s="7">
        <v>26549068.939999998</v>
      </c>
      <c r="E216" s="7">
        <v>24870274.109999999</v>
      </c>
      <c r="F216" s="7">
        <v>25084598.829999998</v>
      </c>
      <c r="G216" s="7">
        <v>23357682.91</v>
      </c>
      <c r="H216" s="7">
        <v>24596550.43</v>
      </c>
      <c r="I216" s="7">
        <v>24887647.920000002</v>
      </c>
      <c r="J216" s="7">
        <v>26163206.609999999</v>
      </c>
      <c r="K216" s="7">
        <v>28258522.59</v>
      </c>
      <c r="L216" s="7">
        <v>28170203.960000001</v>
      </c>
      <c r="M216" s="7">
        <v>24306985.280000001</v>
      </c>
      <c r="N216" s="5">
        <f t="shared" si="13"/>
        <v>-1.4321558762392939</v>
      </c>
      <c r="O216" s="7">
        <f t="shared" si="12"/>
        <v>300266271.91000009</v>
      </c>
      <c r="P216" s="5">
        <f t="shared" si="14"/>
        <v>-3.5859793114276006</v>
      </c>
    </row>
    <row r="219" spans="1:16" x14ac:dyDescent="0.25">
      <c r="B219" s="25">
        <v>2018</v>
      </c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</row>
    <row r="220" spans="1:16" x14ac:dyDescent="0.25">
      <c r="A220" s="1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7" t="s">
        <v>41</v>
      </c>
      <c r="O220" s="18"/>
      <c r="P220" s="17" t="s">
        <v>41</v>
      </c>
    </row>
    <row r="221" spans="1:16" x14ac:dyDescent="0.25">
      <c r="A221" s="1"/>
      <c r="B221" s="17" t="s">
        <v>32</v>
      </c>
      <c r="C221" s="17" t="s">
        <v>33</v>
      </c>
      <c r="D221" s="17" t="s">
        <v>34</v>
      </c>
      <c r="E221" s="17" t="s">
        <v>14</v>
      </c>
      <c r="F221" s="17" t="s">
        <v>35</v>
      </c>
      <c r="G221" s="17" t="s">
        <v>36</v>
      </c>
      <c r="H221" s="17" t="s">
        <v>37</v>
      </c>
      <c r="I221" s="17" t="s">
        <v>15</v>
      </c>
      <c r="J221" s="17" t="s">
        <v>16</v>
      </c>
      <c r="K221" s="17" t="s">
        <v>38</v>
      </c>
      <c r="L221" s="17" t="s">
        <v>18</v>
      </c>
      <c r="M221" s="17" t="s">
        <v>39</v>
      </c>
      <c r="N221" s="17" t="s">
        <v>42</v>
      </c>
      <c r="O221" s="17" t="s">
        <v>40</v>
      </c>
      <c r="P221" s="17" t="s">
        <v>43</v>
      </c>
    </row>
    <row r="222" spans="1:16" x14ac:dyDescent="0.25">
      <c r="A222" s="26" t="s">
        <v>31</v>
      </c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</row>
    <row r="223" spans="1:16" x14ac:dyDescent="0.25">
      <c r="A223" s="2" t="s">
        <v>44</v>
      </c>
      <c r="B223" s="3">
        <v>1472161</v>
      </c>
      <c r="C223" s="3">
        <v>1483432</v>
      </c>
      <c r="D223" s="3">
        <v>1908514</v>
      </c>
      <c r="E223" s="3">
        <v>2167764</v>
      </c>
      <c r="F223" s="3">
        <v>2313306</v>
      </c>
      <c r="G223" s="3">
        <v>2494749</v>
      </c>
      <c r="H223" s="3">
        <v>2730440</v>
      </c>
      <c r="I223" s="3">
        <v>2783173</v>
      </c>
      <c r="J223" s="3">
        <v>2696340</v>
      </c>
      <c r="K223" s="3">
        <v>2583961</v>
      </c>
      <c r="L223" s="3">
        <v>2192658</v>
      </c>
      <c r="M223" s="3">
        <v>2210411</v>
      </c>
      <c r="N223" s="2">
        <v>25.8</v>
      </c>
      <c r="O223" s="3">
        <v>27037292</v>
      </c>
      <c r="P223" s="2">
        <v>10.8</v>
      </c>
    </row>
    <row r="224" spans="1:16" x14ac:dyDescent="0.25">
      <c r="A224" s="2" t="s">
        <v>45</v>
      </c>
      <c r="B224" s="3">
        <v>1108970</v>
      </c>
      <c r="C224" s="3">
        <v>1153295</v>
      </c>
      <c r="D224" s="3">
        <v>1435673</v>
      </c>
      <c r="E224" s="3">
        <v>1583842</v>
      </c>
      <c r="F224" s="3">
        <v>1713278</v>
      </c>
      <c r="G224" s="3">
        <v>1817229</v>
      </c>
      <c r="H224" s="3">
        <v>1979545</v>
      </c>
      <c r="I224" s="3">
        <v>2007564</v>
      </c>
      <c r="J224" s="3">
        <v>2005766</v>
      </c>
      <c r="K224" s="3">
        <v>1918296</v>
      </c>
      <c r="L224" s="3">
        <v>1728145</v>
      </c>
      <c r="M224" s="3">
        <v>1811980</v>
      </c>
      <c r="N224" s="2">
        <v>32.700000000000003</v>
      </c>
      <c r="O224" s="3">
        <v>20263501</v>
      </c>
      <c r="P224" s="2">
        <v>13.6</v>
      </c>
    </row>
    <row r="225" spans="1:16" x14ac:dyDescent="0.25">
      <c r="A225" s="2" t="s">
        <v>46</v>
      </c>
      <c r="B225" s="3">
        <v>354730</v>
      </c>
      <c r="C225" s="3">
        <v>322444</v>
      </c>
      <c r="D225" s="3">
        <v>463872</v>
      </c>
      <c r="E225" s="3">
        <v>576774</v>
      </c>
      <c r="F225" s="3">
        <v>594174</v>
      </c>
      <c r="G225" s="3">
        <v>669664</v>
      </c>
      <c r="H225" s="3">
        <v>740380</v>
      </c>
      <c r="I225" s="3">
        <v>766048</v>
      </c>
      <c r="J225" s="3">
        <v>682240</v>
      </c>
      <c r="K225" s="3">
        <v>658624</v>
      </c>
      <c r="L225" s="3">
        <v>457644</v>
      </c>
      <c r="M225" s="3">
        <v>392560</v>
      </c>
      <c r="N225" s="2">
        <v>2.4</v>
      </c>
      <c r="O225" s="3">
        <v>6679300</v>
      </c>
      <c r="P225" s="2">
        <v>3.7</v>
      </c>
    </row>
    <row r="226" spans="1:16" x14ac:dyDescent="0.25">
      <c r="A226" s="2" t="s">
        <v>47</v>
      </c>
      <c r="B226" s="3">
        <v>15758</v>
      </c>
      <c r="C226" s="3">
        <v>14882</v>
      </c>
      <c r="D226" s="3">
        <v>18032</v>
      </c>
      <c r="E226" s="3">
        <v>19565</v>
      </c>
      <c r="F226" s="3">
        <v>21050</v>
      </c>
      <c r="G226" s="3">
        <v>21548</v>
      </c>
      <c r="H226" s="3">
        <v>22404</v>
      </c>
      <c r="I226" s="3">
        <v>22725</v>
      </c>
      <c r="J226" s="3">
        <v>22428</v>
      </c>
      <c r="K226" s="3">
        <v>22684</v>
      </c>
      <c r="L226" s="3">
        <v>20256</v>
      </c>
      <c r="M226" s="3">
        <v>19671</v>
      </c>
      <c r="N226" s="2">
        <v>19.3</v>
      </c>
      <c r="O226" s="3">
        <v>241004</v>
      </c>
      <c r="P226" s="2">
        <v>7.3</v>
      </c>
    </row>
    <row r="227" spans="1:16" x14ac:dyDescent="0.25">
      <c r="A227" s="2" t="s">
        <v>48</v>
      </c>
      <c r="B227" s="7">
        <v>21846837.609999999</v>
      </c>
      <c r="C227" s="7">
        <v>20567238</v>
      </c>
      <c r="D227" s="7">
        <v>25691357.369999997</v>
      </c>
      <c r="E227" s="7">
        <v>25230134.66</v>
      </c>
      <c r="F227" s="7">
        <v>24019335.259999998</v>
      </c>
      <c r="G227" s="7">
        <v>25380901.990000002</v>
      </c>
      <c r="H227" s="7">
        <v>25493193.629999999</v>
      </c>
      <c r="I227" s="7">
        <v>24470793</v>
      </c>
      <c r="J227" s="7">
        <v>25675506.93</v>
      </c>
      <c r="K227" s="7">
        <v>27410802.100000001</v>
      </c>
      <c r="L227" s="7">
        <v>26288396.579999998</v>
      </c>
      <c r="M227" s="7">
        <v>23483878.170000002</v>
      </c>
      <c r="N227" s="2">
        <v>-4.0999999999999996</v>
      </c>
      <c r="O227" s="9">
        <f>SUM(B227:M227)</f>
        <v>295558375.30000001</v>
      </c>
      <c r="P227" s="2">
        <v>2.6</v>
      </c>
    </row>
    <row r="228" spans="1:16" x14ac:dyDescent="0.25">
      <c r="A228" s="26" t="s">
        <v>49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</row>
    <row r="229" spans="1:16" x14ac:dyDescent="0.25">
      <c r="A229" s="2" t="s">
        <v>44</v>
      </c>
      <c r="B229" s="3">
        <v>351550</v>
      </c>
      <c r="C229" s="3">
        <v>349430</v>
      </c>
      <c r="D229" s="3">
        <v>471070</v>
      </c>
      <c r="E229" s="3">
        <v>591283</v>
      </c>
      <c r="F229" s="3">
        <v>643089</v>
      </c>
      <c r="G229" s="3">
        <v>663088</v>
      </c>
      <c r="H229" s="3">
        <v>756356</v>
      </c>
      <c r="I229" s="3">
        <v>759547</v>
      </c>
      <c r="J229" s="3">
        <v>706814</v>
      </c>
      <c r="K229" s="3">
        <v>646559</v>
      </c>
      <c r="L229" s="3">
        <v>453563</v>
      </c>
      <c r="M229" s="3">
        <v>414418</v>
      </c>
      <c r="N229" s="2">
        <v>9.8000000000000007</v>
      </c>
      <c r="O229" s="3">
        <v>6808177</v>
      </c>
      <c r="P229" s="2">
        <v>13.2</v>
      </c>
    </row>
    <row r="230" spans="1:16" x14ac:dyDescent="0.25">
      <c r="A230" s="2" t="s">
        <v>45</v>
      </c>
      <c r="B230" s="3">
        <v>349478</v>
      </c>
      <c r="C230" s="3">
        <v>348561</v>
      </c>
      <c r="D230" s="3">
        <v>469094</v>
      </c>
      <c r="E230" s="3">
        <v>587009</v>
      </c>
      <c r="F230" s="3">
        <v>639491</v>
      </c>
      <c r="G230" s="3">
        <v>659223</v>
      </c>
      <c r="H230" s="3">
        <v>750295</v>
      </c>
      <c r="I230" s="3">
        <v>752537</v>
      </c>
      <c r="J230" s="3">
        <v>701405</v>
      </c>
      <c r="K230" s="3">
        <v>639915</v>
      </c>
      <c r="L230" s="3">
        <v>450656</v>
      </c>
      <c r="M230" s="3">
        <v>410960</v>
      </c>
      <c r="N230" s="2">
        <v>9.6</v>
      </c>
      <c r="O230" s="3">
        <v>6760181</v>
      </c>
      <c r="P230" s="2">
        <v>13.1</v>
      </c>
    </row>
    <row r="231" spans="1:16" x14ac:dyDescent="0.25">
      <c r="A231" s="2" t="s">
        <v>46</v>
      </c>
      <c r="B231" s="3">
        <v>2072</v>
      </c>
      <c r="C231" s="3">
        <v>806</v>
      </c>
      <c r="D231" s="3">
        <v>1976</v>
      </c>
      <c r="E231" s="3">
        <v>4274</v>
      </c>
      <c r="F231" s="3">
        <v>3474</v>
      </c>
      <c r="G231" s="3">
        <v>3678</v>
      </c>
      <c r="H231" s="3">
        <v>5720</v>
      </c>
      <c r="I231" s="3">
        <v>6696</v>
      </c>
      <c r="J231" s="3">
        <v>4914</v>
      </c>
      <c r="K231" s="3">
        <v>6554</v>
      </c>
      <c r="L231" s="3">
        <v>2712</v>
      </c>
      <c r="M231" s="3">
        <v>3458</v>
      </c>
      <c r="N231" s="2">
        <v>38.299999999999997</v>
      </c>
      <c r="O231" s="3">
        <v>46328</v>
      </c>
      <c r="P231" s="2">
        <v>59.2</v>
      </c>
    </row>
    <row r="232" spans="1:16" x14ac:dyDescent="0.25">
      <c r="A232" s="2" t="s">
        <v>47</v>
      </c>
      <c r="B232" s="3">
        <v>2909</v>
      </c>
      <c r="C232" s="3">
        <v>2622</v>
      </c>
      <c r="D232" s="3">
        <v>3400</v>
      </c>
      <c r="E232" s="3">
        <v>4319</v>
      </c>
      <c r="F232" s="3">
        <v>4674</v>
      </c>
      <c r="G232" s="3">
        <v>4685</v>
      </c>
      <c r="H232" s="3">
        <v>5076</v>
      </c>
      <c r="I232" s="3">
        <v>5072</v>
      </c>
      <c r="J232" s="3">
        <v>4766</v>
      </c>
      <c r="K232" s="3">
        <v>4580</v>
      </c>
      <c r="L232" s="3">
        <v>3357</v>
      </c>
      <c r="M232" s="3">
        <v>3270</v>
      </c>
      <c r="N232" s="2">
        <v>8.6</v>
      </c>
      <c r="O232" s="3">
        <v>48737</v>
      </c>
      <c r="P232" s="2">
        <v>13.4</v>
      </c>
    </row>
    <row r="233" spans="1:16" x14ac:dyDescent="0.25">
      <c r="A233" s="2" t="s">
        <v>48</v>
      </c>
      <c r="B233" s="7">
        <v>1185572</v>
      </c>
      <c r="C233" s="7">
        <v>1242394</v>
      </c>
      <c r="D233" s="7">
        <v>1478166</v>
      </c>
      <c r="E233" s="7">
        <v>1271843</v>
      </c>
      <c r="F233" s="7">
        <v>1434957</v>
      </c>
      <c r="G233" s="7">
        <v>1285663</v>
      </c>
      <c r="H233" s="7">
        <v>1359777</v>
      </c>
      <c r="I233" s="7">
        <v>1399231</v>
      </c>
      <c r="J233" s="7">
        <v>1174278</v>
      </c>
      <c r="K233" s="7">
        <v>1421030</v>
      </c>
      <c r="L233" s="7">
        <v>1392150</v>
      </c>
      <c r="M233" s="7">
        <v>1170954</v>
      </c>
      <c r="N233" s="2">
        <v>1.4</v>
      </c>
      <c r="O233" s="9">
        <f>SUM(B233:M233)</f>
        <v>15816015</v>
      </c>
      <c r="P233" s="2">
        <v>8.1999999999999993</v>
      </c>
    </row>
    <row r="234" spans="1:16" x14ac:dyDescent="0.25">
      <c r="A234" s="26" t="s">
        <v>50</v>
      </c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</row>
    <row r="235" spans="1:16" x14ac:dyDescent="0.25">
      <c r="A235" s="2" t="s">
        <v>44</v>
      </c>
      <c r="B235" s="3">
        <v>29477</v>
      </c>
      <c r="C235" s="3">
        <v>29240</v>
      </c>
      <c r="D235" s="3">
        <v>32915</v>
      </c>
      <c r="E235" s="3">
        <v>35181</v>
      </c>
      <c r="F235" s="3">
        <v>33344</v>
      </c>
      <c r="G235" s="3">
        <v>52528</v>
      </c>
      <c r="H235" s="3">
        <v>89666</v>
      </c>
      <c r="I235" s="3">
        <v>88857</v>
      </c>
      <c r="J235" s="3">
        <v>54244</v>
      </c>
      <c r="K235" s="3">
        <v>33790</v>
      </c>
      <c r="L235" s="3">
        <v>30236</v>
      </c>
      <c r="M235" s="3">
        <v>29023</v>
      </c>
      <c r="N235" s="2">
        <v>-5.4</v>
      </c>
      <c r="O235" s="3">
        <v>539552</v>
      </c>
      <c r="P235" s="2">
        <v>9.1</v>
      </c>
    </row>
    <row r="236" spans="1:16" x14ac:dyDescent="0.25">
      <c r="A236" s="2" t="s">
        <v>45</v>
      </c>
      <c r="B236" s="3">
        <v>27900</v>
      </c>
      <c r="C236" s="3">
        <v>27805</v>
      </c>
      <c r="D236" s="3">
        <v>31508</v>
      </c>
      <c r="E236" s="3">
        <v>34226</v>
      </c>
      <c r="F236" s="3">
        <v>32477</v>
      </c>
      <c r="G236" s="3">
        <v>51418</v>
      </c>
      <c r="H236" s="3">
        <v>88955</v>
      </c>
      <c r="I236" s="3">
        <v>88234</v>
      </c>
      <c r="J236" s="3">
        <v>53430</v>
      </c>
      <c r="K236" s="3">
        <v>32630</v>
      </c>
      <c r="L236" s="3">
        <v>28757</v>
      </c>
      <c r="M236" s="3">
        <v>27976</v>
      </c>
      <c r="N236" s="2">
        <v>-4.5999999999999996</v>
      </c>
      <c r="O236" s="3">
        <v>526306</v>
      </c>
      <c r="P236" s="2">
        <v>9.3000000000000007</v>
      </c>
    </row>
    <row r="237" spans="1:16" x14ac:dyDescent="0.25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>
        <v>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2"/>
      <c r="O237" s="3">
        <v>0</v>
      </c>
      <c r="P237" s="2"/>
    </row>
    <row r="238" spans="1:16" x14ac:dyDescent="0.25">
      <c r="A238" s="2" t="s">
        <v>47</v>
      </c>
      <c r="B238" s="2">
        <v>423</v>
      </c>
      <c r="C238" s="2">
        <v>404</v>
      </c>
      <c r="D238" s="2">
        <v>455</v>
      </c>
      <c r="E238" s="2">
        <v>475</v>
      </c>
      <c r="F238" s="2">
        <v>475</v>
      </c>
      <c r="G238" s="2">
        <v>599</v>
      </c>
      <c r="H238" s="2">
        <v>776</v>
      </c>
      <c r="I238" s="2">
        <v>796</v>
      </c>
      <c r="J238" s="2">
        <v>621</v>
      </c>
      <c r="K238" s="2">
        <v>475</v>
      </c>
      <c r="L238" s="2">
        <v>426</v>
      </c>
      <c r="M238" s="2">
        <v>410</v>
      </c>
      <c r="N238" s="2">
        <v>-2.6</v>
      </c>
      <c r="O238" s="3">
        <v>6346</v>
      </c>
      <c r="P238" s="2">
        <v>0.7</v>
      </c>
    </row>
    <row r="239" spans="1:16" x14ac:dyDescent="0.25">
      <c r="A239" s="2" t="s">
        <v>48</v>
      </c>
      <c r="B239" s="7">
        <v>3984</v>
      </c>
      <c r="C239" s="7">
        <v>3884</v>
      </c>
      <c r="D239" s="7">
        <v>5278</v>
      </c>
      <c r="E239" s="7">
        <v>7948</v>
      </c>
      <c r="F239" s="7">
        <v>4667</v>
      </c>
      <c r="G239" s="7">
        <v>5182</v>
      </c>
      <c r="H239" s="7">
        <v>6834</v>
      </c>
      <c r="I239" s="7">
        <v>3041</v>
      </c>
      <c r="J239" s="7">
        <v>3635</v>
      </c>
      <c r="K239" s="7">
        <v>5990</v>
      </c>
      <c r="L239" s="7">
        <v>4081</v>
      </c>
      <c r="M239" s="7">
        <v>5325</v>
      </c>
      <c r="N239" s="2">
        <v>74.5</v>
      </c>
      <c r="O239" s="9">
        <f>SUM(B239:M239)</f>
        <v>59849</v>
      </c>
      <c r="P239" s="2">
        <v>45.1</v>
      </c>
    </row>
    <row r="240" spans="1:16" x14ac:dyDescent="0.25">
      <c r="A240" s="26" t="s">
        <v>51</v>
      </c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</row>
    <row r="241" spans="1:16" x14ac:dyDescent="0.25">
      <c r="A241" s="2" t="s">
        <v>44</v>
      </c>
      <c r="B241" s="3">
        <v>1853188</v>
      </c>
      <c r="C241" s="3">
        <v>1862102</v>
      </c>
      <c r="D241" s="3">
        <v>2412499</v>
      </c>
      <c r="E241" s="3">
        <v>2794228</v>
      </c>
      <c r="F241" s="3">
        <v>2989739</v>
      </c>
      <c r="G241" s="3">
        <v>3210365</v>
      </c>
      <c r="H241" s="3">
        <v>3576462</v>
      </c>
      <c r="I241" s="3">
        <v>3631577</v>
      </c>
      <c r="J241" s="3">
        <v>3457398</v>
      </c>
      <c r="K241" s="3">
        <v>3264310</v>
      </c>
      <c r="L241" s="3">
        <v>2676457</v>
      </c>
      <c r="M241" s="3">
        <v>2653852</v>
      </c>
      <c r="N241" s="2">
        <v>22.5</v>
      </c>
      <c r="O241" s="3">
        <v>34385021</v>
      </c>
      <c r="P241" s="2">
        <v>11.3</v>
      </c>
    </row>
    <row r="242" spans="1:16" x14ac:dyDescent="0.25">
      <c r="A242" s="2" t="s">
        <v>45</v>
      </c>
      <c r="B242" s="3">
        <v>1486348</v>
      </c>
      <c r="C242" s="3">
        <v>1529661</v>
      </c>
      <c r="D242" s="3">
        <v>1936275</v>
      </c>
      <c r="E242" s="3">
        <v>2205077</v>
      </c>
      <c r="F242" s="3">
        <v>2385246</v>
      </c>
      <c r="G242" s="3">
        <v>2527870</v>
      </c>
      <c r="H242" s="3">
        <v>2818795</v>
      </c>
      <c r="I242" s="3">
        <v>2848335</v>
      </c>
      <c r="J242" s="3">
        <v>2760601</v>
      </c>
      <c r="K242" s="3">
        <v>2590841</v>
      </c>
      <c r="L242" s="3">
        <v>2207558</v>
      </c>
      <c r="M242" s="3">
        <v>2250916</v>
      </c>
      <c r="N242" s="2">
        <v>27.2</v>
      </c>
      <c r="O242" s="3">
        <v>27549988</v>
      </c>
      <c r="P242" s="2">
        <v>13.4</v>
      </c>
    </row>
    <row r="243" spans="1:16" x14ac:dyDescent="0.25">
      <c r="A243" s="2" t="s">
        <v>46</v>
      </c>
      <c r="B243" s="3">
        <v>356802</v>
      </c>
      <c r="C243" s="3">
        <v>323250</v>
      </c>
      <c r="D243" s="3">
        <v>465848</v>
      </c>
      <c r="E243" s="3">
        <v>581048</v>
      </c>
      <c r="F243" s="3">
        <v>597648</v>
      </c>
      <c r="G243" s="3">
        <v>673342</v>
      </c>
      <c r="H243" s="3">
        <v>746100</v>
      </c>
      <c r="I243" s="3">
        <v>772744</v>
      </c>
      <c r="J243" s="3">
        <v>687154</v>
      </c>
      <c r="K243" s="3">
        <v>665178</v>
      </c>
      <c r="L243" s="3">
        <v>460356</v>
      </c>
      <c r="M243" s="3">
        <v>396018</v>
      </c>
      <c r="N243" s="2">
        <v>2.7</v>
      </c>
      <c r="O243" s="3">
        <v>6725628</v>
      </c>
      <c r="P243" s="2">
        <v>3.9</v>
      </c>
    </row>
    <row r="244" spans="1:16" x14ac:dyDescent="0.25">
      <c r="A244" s="2" t="s">
        <v>47</v>
      </c>
      <c r="B244" s="3">
        <v>19090</v>
      </c>
      <c r="C244" s="3">
        <v>17908</v>
      </c>
      <c r="D244" s="3">
        <v>21887</v>
      </c>
      <c r="E244" s="3">
        <v>24359</v>
      </c>
      <c r="F244" s="3">
        <v>26199</v>
      </c>
      <c r="G244" s="3">
        <v>26832</v>
      </c>
      <c r="H244" s="3">
        <v>28256</v>
      </c>
      <c r="I244" s="3">
        <v>28593</v>
      </c>
      <c r="J244" s="3">
        <v>27815</v>
      </c>
      <c r="K244" s="3">
        <v>27739</v>
      </c>
      <c r="L244" s="3">
        <v>24039</v>
      </c>
      <c r="M244" s="3">
        <v>23351</v>
      </c>
      <c r="N244" s="2">
        <v>17.2</v>
      </c>
      <c r="O244" s="3">
        <v>296087</v>
      </c>
      <c r="P244" s="2">
        <v>8.1</v>
      </c>
    </row>
    <row r="245" spans="1:16" x14ac:dyDescent="0.25">
      <c r="A245" s="2" t="s">
        <v>48</v>
      </c>
      <c r="B245" s="7">
        <v>23036393.609999999</v>
      </c>
      <c r="C245" s="7">
        <v>21813516</v>
      </c>
      <c r="D245" s="7">
        <v>27174801.369999997</v>
      </c>
      <c r="E245" s="7">
        <v>26509925.66</v>
      </c>
      <c r="F245" s="7">
        <v>25458959.259999998</v>
      </c>
      <c r="G245" s="7">
        <v>26671746.990000002</v>
      </c>
      <c r="H245" s="7">
        <v>26859804.629999999</v>
      </c>
      <c r="I245" s="7">
        <v>25873065</v>
      </c>
      <c r="J245" s="7">
        <v>26853419.93</v>
      </c>
      <c r="K245" s="7">
        <v>28837822.100000001</v>
      </c>
      <c r="L245" s="7">
        <v>27684627.579999998</v>
      </c>
      <c r="M245" s="7">
        <v>24660157.170000002</v>
      </c>
      <c r="N245" s="2">
        <v>-3.8</v>
      </c>
      <c r="O245" s="9">
        <f>SUM(B245:M245)</f>
        <v>311434239.30000001</v>
      </c>
      <c r="P245" s="2">
        <v>2.9</v>
      </c>
    </row>
  </sheetData>
  <mergeCells count="40">
    <mergeCell ref="B37:P37"/>
    <mergeCell ref="A40:P40"/>
    <mergeCell ref="A47:P47"/>
    <mergeCell ref="A54:P54"/>
    <mergeCell ref="A61:P61"/>
    <mergeCell ref="B70:P70"/>
    <mergeCell ref="A73:P73"/>
    <mergeCell ref="A80:P80"/>
    <mergeCell ref="A87:P87"/>
    <mergeCell ref="A94:P94"/>
    <mergeCell ref="B103:P103"/>
    <mergeCell ref="A106:P106"/>
    <mergeCell ref="A112:P112"/>
    <mergeCell ref="A118:P118"/>
    <mergeCell ref="A124:P124"/>
    <mergeCell ref="A228:P228"/>
    <mergeCell ref="A234:P234"/>
    <mergeCell ref="A240:P240"/>
    <mergeCell ref="A193:P193"/>
    <mergeCell ref="A199:P199"/>
    <mergeCell ref="A205:P205"/>
    <mergeCell ref="A211:P211"/>
    <mergeCell ref="B219:P219"/>
    <mergeCell ref="A222:P222"/>
    <mergeCell ref="B190:P190"/>
    <mergeCell ref="B161:P161"/>
    <mergeCell ref="A164:P164"/>
    <mergeCell ref="A170:P170"/>
    <mergeCell ref="A176:P176"/>
    <mergeCell ref="A182:P182"/>
    <mergeCell ref="B132:P132"/>
    <mergeCell ref="A135:P135"/>
    <mergeCell ref="A141:P141"/>
    <mergeCell ref="A147:P147"/>
    <mergeCell ref="A153:P153"/>
    <mergeCell ref="B4:P4"/>
    <mergeCell ref="A7:P7"/>
    <mergeCell ref="A14:P14"/>
    <mergeCell ref="A21:P21"/>
    <mergeCell ref="A28:P28"/>
  </mergeCells>
  <conditionalFormatting sqref="N8:N13">
    <cfRule type="cellIs" dxfId="141" priority="19" operator="lessThan">
      <formula>0</formula>
    </cfRule>
    <cfRule type="cellIs" dxfId="140" priority="20" operator="greaterThan">
      <formula>0</formula>
    </cfRule>
  </conditionalFormatting>
  <conditionalFormatting sqref="N15:N20">
    <cfRule type="cellIs" dxfId="139" priority="17" operator="lessThan">
      <formula>0</formula>
    </cfRule>
    <cfRule type="cellIs" dxfId="138" priority="18" operator="greaterThan">
      <formula>0</formula>
    </cfRule>
  </conditionalFormatting>
  <conditionalFormatting sqref="N22:N27">
    <cfRule type="cellIs" dxfId="137" priority="15" operator="lessThan">
      <formula>0</formula>
    </cfRule>
    <cfRule type="cellIs" dxfId="136" priority="16" operator="greaterThan">
      <formula>0</formula>
    </cfRule>
  </conditionalFormatting>
  <conditionalFormatting sqref="N29:N34">
    <cfRule type="cellIs" dxfId="135" priority="21" operator="lessThan">
      <formula>0</formula>
    </cfRule>
    <cfRule type="cellIs" dxfId="134" priority="22" operator="greaterThan">
      <formula>0</formula>
    </cfRule>
  </conditionalFormatting>
  <conditionalFormatting sqref="N41:N46">
    <cfRule type="cellIs" dxfId="133" priority="41" operator="lessThan">
      <formula>0</formula>
    </cfRule>
    <cfRule type="cellIs" dxfId="132" priority="42" operator="greaterThan">
      <formula>0</formula>
    </cfRule>
  </conditionalFormatting>
  <conditionalFormatting sqref="N48:N53">
    <cfRule type="cellIs" dxfId="131" priority="39" operator="lessThan">
      <formula>0</formula>
    </cfRule>
    <cfRule type="cellIs" dxfId="130" priority="40" operator="greaterThan">
      <formula>0</formula>
    </cfRule>
  </conditionalFormatting>
  <conditionalFormatting sqref="N55:N60">
    <cfRule type="cellIs" dxfId="129" priority="37" operator="lessThan">
      <formula>0</formula>
    </cfRule>
    <cfRule type="cellIs" dxfId="128" priority="38" operator="greaterThan">
      <formula>0</formula>
    </cfRule>
  </conditionalFormatting>
  <conditionalFormatting sqref="N62:N67">
    <cfRule type="cellIs" dxfId="127" priority="43" operator="lessThan">
      <formula>0</formula>
    </cfRule>
    <cfRule type="cellIs" dxfId="126" priority="44" operator="greaterThan">
      <formula>0</formula>
    </cfRule>
  </conditionalFormatting>
  <conditionalFormatting sqref="N74:N79">
    <cfRule type="cellIs" dxfId="125" priority="73" operator="lessThan">
      <formula>0</formula>
    </cfRule>
    <cfRule type="cellIs" dxfId="124" priority="74" operator="greaterThan">
      <formula>0</formula>
    </cfRule>
  </conditionalFormatting>
  <conditionalFormatting sqref="N81:N86">
    <cfRule type="cellIs" dxfId="123" priority="71" operator="lessThan">
      <formula>0</formula>
    </cfRule>
    <cfRule type="cellIs" dxfId="122" priority="72" operator="greaterThan">
      <formula>0</formula>
    </cfRule>
  </conditionalFormatting>
  <conditionalFormatting sqref="N88:N93">
    <cfRule type="cellIs" dxfId="121" priority="69" operator="lessThan">
      <formula>0</formula>
    </cfRule>
    <cfRule type="cellIs" dxfId="120" priority="70" operator="greaterThan">
      <formula>0</formula>
    </cfRule>
  </conditionalFormatting>
  <conditionalFormatting sqref="N95:N100 N194:N198">
    <cfRule type="cellIs" dxfId="119" priority="221" operator="lessThan">
      <formula>0</formula>
    </cfRule>
    <cfRule type="cellIs" dxfId="118" priority="222" operator="greaterThan">
      <formula>0</formula>
    </cfRule>
  </conditionalFormatting>
  <conditionalFormatting sqref="N107:N111">
    <cfRule type="cellIs" dxfId="117" priority="91" operator="lessThan">
      <formula>0</formula>
    </cfRule>
    <cfRule type="cellIs" dxfId="116" priority="92" operator="greaterThan">
      <formula>0</formula>
    </cfRule>
  </conditionalFormatting>
  <conditionalFormatting sqref="N113:N117">
    <cfRule type="cellIs" dxfId="115" priority="89" operator="lessThan">
      <formula>0</formula>
    </cfRule>
    <cfRule type="cellIs" dxfId="114" priority="90" operator="greaterThan">
      <formula>0</formula>
    </cfRule>
  </conditionalFormatting>
  <conditionalFormatting sqref="N119:N123">
    <cfRule type="cellIs" dxfId="113" priority="85" operator="lessThan">
      <formula>0</formula>
    </cfRule>
    <cfRule type="cellIs" dxfId="112" priority="86" operator="greaterThan">
      <formula>0</formula>
    </cfRule>
  </conditionalFormatting>
  <conditionalFormatting sqref="N125:N129">
    <cfRule type="cellIs" dxfId="111" priority="83" operator="lessThan">
      <formula>0</formula>
    </cfRule>
    <cfRule type="cellIs" dxfId="110" priority="84" operator="greaterThan">
      <formula>0</formula>
    </cfRule>
  </conditionalFormatting>
  <conditionalFormatting sqref="N136:N140">
    <cfRule type="cellIs" dxfId="109" priority="125" operator="lessThan">
      <formula>0</formula>
    </cfRule>
    <cfRule type="cellIs" dxfId="108" priority="126" operator="greaterThan">
      <formula>0</formula>
    </cfRule>
  </conditionalFormatting>
  <conditionalFormatting sqref="N142:N146">
    <cfRule type="cellIs" dxfId="107" priority="123" operator="lessThan">
      <formula>0</formula>
    </cfRule>
    <cfRule type="cellIs" dxfId="106" priority="124" operator="greaterThan">
      <formula>0</formula>
    </cfRule>
  </conditionalFormatting>
  <conditionalFormatting sqref="N148:N152">
    <cfRule type="cellIs" dxfId="105" priority="109" operator="lessThan">
      <formula>0</formula>
    </cfRule>
    <cfRule type="cellIs" dxfId="104" priority="110" operator="greaterThan">
      <formula>0</formula>
    </cfRule>
  </conditionalFormatting>
  <conditionalFormatting sqref="N154:N158">
    <cfRule type="cellIs" dxfId="103" priority="119" operator="lessThan">
      <formula>0</formula>
    </cfRule>
    <cfRule type="cellIs" dxfId="102" priority="120" operator="greaterThan">
      <formula>0</formula>
    </cfRule>
  </conditionalFormatting>
  <conditionalFormatting sqref="N165:N169">
    <cfRule type="cellIs" dxfId="101" priority="171" operator="lessThan">
      <formula>0</formula>
    </cfRule>
    <cfRule type="cellIs" dxfId="100" priority="172" operator="greaterThan">
      <formula>0</formula>
    </cfRule>
  </conditionalFormatting>
  <conditionalFormatting sqref="N171:N175">
    <cfRule type="cellIs" dxfId="99" priority="155" operator="lessThan">
      <formula>0</formula>
    </cfRule>
    <cfRule type="cellIs" dxfId="98" priority="156" operator="greaterThan">
      <formula>0</formula>
    </cfRule>
  </conditionalFormatting>
  <conditionalFormatting sqref="N177:N181">
    <cfRule type="cellIs" dxfId="97" priority="153" operator="lessThan">
      <formula>0</formula>
    </cfRule>
    <cfRule type="cellIs" dxfId="96" priority="154" operator="greaterThan">
      <formula>0</formula>
    </cfRule>
  </conditionalFormatting>
  <conditionalFormatting sqref="N183:N187">
    <cfRule type="cellIs" dxfId="95" priority="151" operator="lessThan">
      <formula>0</formula>
    </cfRule>
    <cfRule type="cellIs" dxfId="94" priority="152" operator="greaterThan">
      <formula>0</formula>
    </cfRule>
  </conditionalFormatting>
  <conditionalFormatting sqref="N200:N204">
    <cfRule type="cellIs" dxfId="93" priority="191" operator="lessThan">
      <formula>0</formula>
    </cfRule>
    <cfRule type="cellIs" dxfId="92" priority="192" operator="greaterThan">
      <formula>0</formula>
    </cfRule>
  </conditionalFormatting>
  <conditionalFormatting sqref="N206:N210">
    <cfRule type="cellIs" dxfId="91" priority="189" operator="lessThan">
      <formula>0</formula>
    </cfRule>
    <cfRule type="cellIs" dxfId="90" priority="190" operator="greaterThan">
      <formula>0</formula>
    </cfRule>
  </conditionalFormatting>
  <conditionalFormatting sqref="N212:N216">
    <cfRule type="cellIs" dxfId="89" priority="187" operator="lessThan">
      <formula>0</formula>
    </cfRule>
    <cfRule type="cellIs" dxfId="88" priority="188" operator="greaterThan">
      <formula>0</formula>
    </cfRule>
  </conditionalFormatting>
  <conditionalFormatting sqref="N223:N227">
    <cfRule type="cellIs" dxfId="87" priority="219" operator="lessThan">
      <formula>0</formula>
    </cfRule>
    <cfRule type="cellIs" dxfId="86" priority="220" operator="greaterThan">
      <formula>0</formula>
    </cfRule>
  </conditionalFormatting>
  <conditionalFormatting sqref="N229:N233">
    <cfRule type="cellIs" dxfId="85" priority="217" operator="lessThan">
      <formula>0</formula>
    </cfRule>
    <cfRule type="cellIs" dxfId="84" priority="218" operator="greaterThan">
      <formula>0</formula>
    </cfRule>
  </conditionalFormatting>
  <conditionalFormatting sqref="N235:N239">
    <cfRule type="cellIs" dxfId="83" priority="215" operator="lessThan">
      <formula>0</formula>
    </cfRule>
    <cfRule type="cellIs" dxfId="82" priority="216" operator="greaterThan">
      <formula>0</formula>
    </cfRule>
  </conditionalFormatting>
  <conditionalFormatting sqref="N241:N245">
    <cfRule type="cellIs" dxfId="81" priority="213" operator="lessThan">
      <formula>0</formula>
    </cfRule>
    <cfRule type="cellIs" dxfId="80" priority="214" operator="greaterThan">
      <formula>0</formula>
    </cfRule>
  </conditionalFormatting>
  <conditionalFormatting sqref="P8:P13">
    <cfRule type="cellIs" dxfId="79" priority="11" operator="lessThan">
      <formula>0</formula>
    </cfRule>
    <cfRule type="cellIs" dxfId="78" priority="12" operator="greaterThan">
      <formula>0</formula>
    </cfRule>
  </conditionalFormatting>
  <conditionalFormatting sqref="P15:P20">
    <cfRule type="cellIs" dxfId="77" priority="9" operator="lessThan">
      <formula>0</formula>
    </cfRule>
    <cfRule type="cellIs" dxfId="76" priority="10" operator="greaterThan">
      <formula>0</formula>
    </cfRule>
  </conditionalFormatting>
  <conditionalFormatting sqref="P22:P27">
    <cfRule type="cellIs" dxfId="75" priority="1" operator="lessThan">
      <formula>0</formula>
    </cfRule>
    <cfRule type="cellIs" dxfId="74" priority="2" operator="greaterThan">
      <formula>0</formula>
    </cfRule>
  </conditionalFormatting>
  <conditionalFormatting sqref="P29:P34">
    <cfRule type="cellIs" dxfId="73" priority="3" operator="lessThan">
      <formula>0</formula>
    </cfRule>
    <cfRule type="cellIs" dxfId="72" priority="4" operator="greaterThan">
      <formula>0</formula>
    </cfRule>
  </conditionalFormatting>
  <conditionalFormatting sqref="P41:P46">
    <cfRule type="cellIs" dxfId="71" priority="33" operator="lessThan">
      <formula>0</formula>
    </cfRule>
    <cfRule type="cellIs" dxfId="70" priority="34" operator="greaterThan">
      <formula>0</formula>
    </cfRule>
  </conditionalFormatting>
  <conditionalFormatting sqref="P48:P53">
    <cfRule type="cellIs" dxfId="69" priority="31" operator="lessThan">
      <formula>0</formula>
    </cfRule>
    <cfRule type="cellIs" dxfId="68" priority="32" operator="greaterThan">
      <formula>0</formula>
    </cfRule>
  </conditionalFormatting>
  <conditionalFormatting sqref="P55:P60">
    <cfRule type="cellIs" dxfId="67" priority="23" operator="lessThan">
      <formula>0</formula>
    </cfRule>
    <cfRule type="cellIs" dxfId="66" priority="24" operator="greaterThan">
      <formula>0</formula>
    </cfRule>
  </conditionalFormatting>
  <conditionalFormatting sqref="P62:P67">
    <cfRule type="cellIs" dxfId="65" priority="25" operator="lessThan">
      <formula>0</formula>
    </cfRule>
    <cfRule type="cellIs" dxfId="64" priority="26" operator="greaterThan">
      <formula>0</formula>
    </cfRule>
  </conditionalFormatting>
  <conditionalFormatting sqref="P74:P79">
    <cfRule type="cellIs" dxfId="63" priority="55" operator="lessThan">
      <formula>0</formula>
    </cfRule>
    <cfRule type="cellIs" dxfId="62" priority="56" operator="greaterThan">
      <formula>0</formula>
    </cfRule>
  </conditionalFormatting>
  <conditionalFormatting sqref="P81:P86">
    <cfRule type="cellIs" dxfId="61" priority="53" operator="lessThan">
      <formula>0</formula>
    </cfRule>
    <cfRule type="cellIs" dxfId="60" priority="54" operator="greaterThan">
      <formula>0</formula>
    </cfRule>
  </conditionalFormatting>
  <conditionalFormatting sqref="P88:P93">
    <cfRule type="cellIs" dxfId="59" priority="45" operator="lessThan">
      <formula>0</formula>
    </cfRule>
    <cfRule type="cellIs" dxfId="58" priority="46" operator="greaterThan">
      <formula>0</formula>
    </cfRule>
  </conditionalFormatting>
  <conditionalFormatting sqref="P95:P100">
    <cfRule type="cellIs" dxfId="57" priority="47" operator="lessThan">
      <formula>0</formula>
    </cfRule>
    <cfRule type="cellIs" dxfId="56" priority="48" operator="greaterThan">
      <formula>0</formula>
    </cfRule>
  </conditionalFormatting>
  <conditionalFormatting sqref="P107:P111">
    <cfRule type="cellIs" dxfId="55" priority="81" operator="lessThan">
      <formula>0</formula>
    </cfRule>
    <cfRule type="cellIs" dxfId="54" priority="82" operator="greaterThan">
      <formula>0</formula>
    </cfRule>
  </conditionalFormatting>
  <conditionalFormatting sqref="P113:P117">
    <cfRule type="cellIs" dxfId="53" priority="79" operator="lessThan">
      <formula>0</formula>
    </cfRule>
    <cfRule type="cellIs" dxfId="52" priority="80" operator="greaterThan">
      <formula>0</formula>
    </cfRule>
  </conditionalFormatting>
  <conditionalFormatting sqref="P119:P123">
    <cfRule type="cellIs" dxfId="51" priority="77" operator="lessThan">
      <formula>0</formula>
    </cfRule>
    <cfRule type="cellIs" dxfId="50" priority="78" operator="greaterThan">
      <formula>0</formula>
    </cfRule>
  </conditionalFormatting>
  <conditionalFormatting sqref="P125:P129">
    <cfRule type="cellIs" dxfId="49" priority="75" operator="lessThan">
      <formula>0</formula>
    </cfRule>
    <cfRule type="cellIs" dxfId="48" priority="76" operator="greaterThan">
      <formula>0</formula>
    </cfRule>
  </conditionalFormatting>
  <conditionalFormatting sqref="P136:P140">
    <cfRule type="cellIs" dxfId="47" priority="117" operator="lessThan">
      <formula>0</formula>
    </cfRule>
    <cfRule type="cellIs" dxfId="46" priority="118" operator="greaterThan">
      <formula>0</formula>
    </cfRule>
  </conditionalFormatting>
  <conditionalFormatting sqref="P142:P146">
    <cfRule type="cellIs" dxfId="45" priority="115" operator="lessThan">
      <formula>0</formula>
    </cfRule>
    <cfRule type="cellIs" dxfId="44" priority="116" operator="greaterThan">
      <formula>0</formula>
    </cfRule>
  </conditionalFormatting>
  <conditionalFormatting sqref="P148:P152">
    <cfRule type="cellIs" dxfId="43" priority="113" operator="lessThan">
      <formula>0</formula>
    </cfRule>
    <cfRule type="cellIs" dxfId="42" priority="114" operator="greaterThan">
      <formula>0</formula>
    </cfRule>
  </conditionalFormatting>
  <conditionalFormatting sqref="P154:P158">
    <cfRule type="cellIs" dxfId="41" priority="111" operator="lessThan">
      <formula>0</formula>
    </cfRule>
    <cfRule type="cellIs" dxfId="40" priority="112" operator="greaterThan">
      <formula>0</formula>
    </cfRule>
  </conditionalFormatting>
  <conditionalFormatting sqref="P165:P169">
    <cfRule type="cellIs" dxfId="39" priority="149" operator="lessThan">
      <formula>0</formula>
    </cfRule>
    <cfRule type="cellIs" dxfId="38" priority="150" operator="greaterThan">
      <formula>0</formula>
    </cfRule>
  </conditionalFormatting>
  <conditionalFormatting sqref="P171:P175">
    <cfRule type="cellIs" dxfId="37" priority="147" operator="lessThan">
      <formula>0</formula>
    </cfRule>
    <cfRule type="cellIs" dxfId="36" priority="148" operator="greaterThan">
      <formula>0</formula>
    </cfRule>
  </conditionalFormatting>
  <conditionalFormatting sqref="P177:P181">
    <cfRule type="cellIs" dxfId="35" priority="145" operator="lessThan">
      <formula>0</formula>
    </cfRule>
    <cfRule type="cellIs" dxfId="34" priority="146" operator="greaterThan">
      <formula>0</formula>
    </cfRule>
  </conditionalFormatting>
  <conditionalFormatting sqref="P183:P187">
    <cfRule type="cellIs" dxfId="33" priority="143" operator="lessThan">
      <formula>0</formula>
    </cfRule>
    <cfRule type="cellIs" dxfId="32" priority="144" operator="greaterThan">
      <formula>0</formula>
    </cfRule>
  </conditionalFormatting>
  <conditionalFormatting sqref="P194:P198">
    <cfRule type="cellIs" dxfId="31" priority="199" operator="lessThan">
      <formula>0</formula>
    </cfRule>
    <cfRule type="cellIs" dxfId="30" priority="200" operator="greaterThan">
      <formula>0</formula>
    </cfRule>
  </conditionalFormatting>
  <conditionalFormatting sqref="P200:P204">
    <cfRule type="cellIs" dxfId="29" priority="197" operator="lessThan">
      <formula>0</formula>
    </cfRule>
    <cfRule type="cellIs" dxfId="28" priority="198" operator="greaterThan">
      <formula>0</formula>
    </cfRule>
  </conditionalFormatting>
  <conditionalFormatting sqref="P206:P210">
    <cfRule type="cellIs" dxfId="27" priority="195" operator="lessThan">
      <formula>0</formula>
    </cfRule>
    <cfRule type="cellIs" dxfId="26" priority="196" operator="greaterThan">
      <formula>0</formula>
    </cfRule>
  </conditionalFormatting>
  <conditionalFormatting sqref="P212:P216">
    <cfRule type="cellIs" dxfId="25" priority="193" operator="lessThan">
      <formula>0</formula>
    </cfRule>
    <cfRule type="cellIs" dxfId="24" priority="194" operator="greaterThan">
      <formula>0</formula>
    </cfRule>
  </conditionalFormatting>
  <conditionalFormatting sqref="P223:P227">
    <cfRule type="cellIs" dxfId="23" priority="209" operator="lessThan">
      <formula>0</formula>
    </cfRule>
    <cfRule type="cellIs" dxfId="22" priority="210" operator="greaterThan">
      <formula>0</formula>
    </cfRule>
  </conditionalFormatting>
  <conditionalFormatting sqref="P229:P233">
    <cfRule type="cellIs" dxfId="21" priority="201" operator="lessThan">
      <formula>0</formula>
    </cfRule>
    <cfRule type="cellIs" dxfId="20" priority="202" operator="greaterThan">
      <formula>0</formula>
    </cfRule>
  </conditionalFormatting>
  <conditionalFormatting sqref="P235:P239">
    <cfRule type="cellIs" dxfId="19" priority="205" operator="lessThan">
      <formula>0</formula>
    </cfRule>
    <cfRule type="cellIs" dxfId="18" priority="206" operator="greaterThan">
      <formula>0</formula>
    </cfRule>
  </conditionalFormatting>
  <conditionalFormatting sqref="P241:P245">
    <cfRule type="cellIs" dxfId="17" priority="203" operator="lessThan">
      <formula>0</formula>
    </cfRule>
    <cfRule type="cellIs" dxfId="16" priority="204" operator="greaterThan">
      <formula>0</formula>
    </cfRule>
  </conditionalFormatting>
  <pageMargins left="0.7" right="0.7" top="0.78740157499999996" bottom="0.78740157499999996" header="0.3" footer="0.3"/>
  <ignoredErrors>
    <ignoredError sqref="A194:P216" formula="1"/>
    <ignoredError sqref="A170:P170 A165:C165 A166:C169 A176:P176 A171:C171 A172:C175 A182:P182 A177:C177 A178:C181 A184:C187 A183:C183 O165 O167:O169 O166 O171 O172:O175 O177 O178:O181 O183 O184:O187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O180"/>
  <sheetViews>
    <sheetView tabSelected="1" zoomScaleNormal="100" workbookViewId="0">
      <selection activeCell="N21" sqref="N21"/>
    </sheetView>
  </sheetViews>
  <sheetFormatPr baseColWidth="10" defaultRowHeight="15" x14ac:dyDescent="0.25"/>
  <cols>
    <col min="1" max="1" width="42.42578125" customWidth="1"/>
    <col min="14" max="14" width="14.140625" bestFit="1" customWidth="1"/>
  </cols>
  <sheetData>
    <row r="2" spans="1:14" x14ac:dyDescent="0.25">
      <c r="A2" s="1" t="s">
        <v>53</v>
      </c>
    </row>
    <row r="3" spans="1:14" x14ac:dyDescent="0.25">
      <c r="A3" s="1"/>
    </row>
    <row r="4" spans="1:14" x14ac:dyDescent="0.25">
      <c r="B4" s="25">
        <v>2025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4" x14ac:dyDescent="0.25">
      <c r="A5" s="1"/>
      <c r="B5" s="17" t="s">
        <v>32</v>
      </c>
      <c r="C5" s="17" t="s">
        <v>33</v>
      </c>
      <c r="D5" s="17" t="s">
        <v>34</v>
      </c>
      <c r="E5" s="17" t="s">
        <v>14</v>
      </c>
      <c r="F5" s="17" t="s">
        <v>35</v>
      </c>
      <c r="G5" s="17" t="s">
        <v>36</v>
      </c>
      <c r="H5" s="17" t="s">
        <v>37</v>
      </c>
      <c r="I5" s="17" t="s">
        <v>15</v>
      </c>
      <c r="J5" s="17" t="s">
        <v>16</v>
      </c>
      <c r="K5" s="17" t="s">
        <v>38</v>
      </c>
      <c r="L5" s="17" t="s">
        <v>18</v>
      </c>
      <c r="M5" s="17" t="s">
        <v>39</v>
      </c>
      <c r="N5" s="17" t="s">
        <v>40</v>
      </c>
    </row>
    <row r="6" spans="1:14" x14ac:dyDescent="0.25">
      <c r="A6" s="26" t="s">
        <v>31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x14ac:dyDescent="0.25">
      <c r="A7" s="2" t="s">
        <v>44</v>
      </c>
      <c r="B7" s="3">
        <f>'DE_VIE only'!B7</f>
        <v>1890102</v>
      </c>
      <c r="C7" s="3">
        <f>'EN_VIE Group incl. MLA and KSC'!C8</f>
        <v>1901065</v>
      </c>
      <c r="D7" s="3">
        <f>'EN_VIE Group incl. MLA and KSC'!D8</f>
        <v>2227037</v>
      </c>
      <c r="E7" s="3">
        <f>'DE_VIE Gruppe inkl. MLA und KSC'!E9</f>
        <v>2808777</v>
      </c>
      <c r="F7" s="3"/>
      <c r="G7" s="3"/>
      <c r="H7" s="3"/>
      <c r="I7" s="3"/>
      <c r="J7" s="3"/>
      <c r="K7" s="3"/>
      <c r="L7" s="3"/>
      <c r="M7" s="3"/>
      <c r="N7" s="3">
        <f>SUM(B7:M7)</f>
        <v>8826981</v>
      </c>
    </row>
    <row r="8" spans="1:14" x14ac:dyDescent="0.25">
      <c r="A8" s="2" t="s">
        <v>45</v>
      </c>
      <c r="B8" s="3">
        <f>'DE_VIE only'!B8</f>
        <v>1542649</v>
      </c>
      <c r="C8" s="3">
        <f>'EN_VIE Group incl. MLA and KSC'!C9</f>
        <v>1567668</v>
      </c>
      <c r="D8" s="3">
        <f>'EN_VIE Group incl. MLA and KSC'!D9</f>
        <v>1772133</v>
      </c>
      <c r="E8" s="3">
        <f>'DE_VIE Gruppe inkl. MLA und KSC'!E10</f>
        <v>2167994</v>
      </c>
      <c r="F8" s="3"/>
      <c r="G8" s="3"/>
      <c r="H8" s="3"/>
      <c r="I8" s="3"/>
      <c r="J8" s="3"/>
      <c r="K8" s="3"/>
      <c r="L8" s="3"/>
      <c r="M8" s="3"/>
      <c r="N8" s="3">
        <f t="shared" ref="N8:N12" si="0">SUM(B8:M8)</f>
        <v>7050444</v>
      </c>
    </row>
    <row r="9" spans="1:14" x14ac:dyDescent="0.25">
      <c r="A9" s="2" t="s">
        <v>46</v>
      </c>
      <c r="B9" s="3">
        <f>'DE_VIE only'!B9</f>
        <v>340378</v>
      </c>
      <c r="C9" s="3">
        <f>'EN_VIE Group incl. MLA and KSC'!C10</f>
        <v>326190</v>
      </c>
      <c r="D9" s="3">
        <f>'EN_VIE Group incl. MLA and KSC'!D10</f>
        <v>449158</v>
      </c>
      <c r="E9" s="3">
        <f>'DE_VIE Gruppe inkl. MLA und KSC'!E11</f>
        <v>620340</v>
      </c>
      <c r="F9" s="3"/>
      <c r="G9" s="3"/>
      <c r="H9" s="3"/>
      <c r="I9" s="3"/>
      <c r="J9" s="3"/>
      <c r="K9" s="3"/>
      <c r="L9" s="3"/>
      <c r="M9" s="3"/>
      <c r="N9" s="3">
        <f t="shared" si="0"/>
        <v>1736066</v>
      </c>
    </row>
    <row r="10" spans="1:14" x14ac:dyDescent="0.25">
      <c r="A10" s="2" t="s">
        <v>47</v>
      </c>
      <c r="B10" s="3">
        <f>'DE_VIE only'!B10</f>
        <v>15778</v>
      </c>
      <c r="C10" s="3">
        <f>'EN_VIE Group incl. MLA and KSC'!C11</f>
        <v>14986</v>
      </c>
      <c r="D10" s="3">
        <f>'EN_VIE Group incl. MLA and KSC'!D11</f>
        <v>17839</v>
      </c>
      <c r="E10" s="3">
        <f>'DE_VIE Gruppe inkl. MLA und KSC'!E12</f>
        <v>20556</v>
      </c>
      <c r="F10" s="3"/>
      <c r="G10" s="3"/>
      <c r="H10" s="3"/>
      <c r="I10" s="3"/>
      <c r="J10" s="3"/>
      <c r="K10" s="3"/>
      <c r="L10" s="3"/>
      <c r="M10" s="3"/>
      <c r="N10" s="3">
        <f t="shared" si="0"/>
        <v>69159</v>
      </c>
    </row>
    <row r="11" spans="1:14" x14ac:dyDescent="0.25">
      <c r="A11" s="2" t="s">
        <v>48</v>
      </c>
      <c r="B11" s="6">
        <f>'DE_VIE only'!B11</f>
        <v>21540558.41</v>
      </c>
      <c r="C11" s="6">
        <f>'EN_VIE Group incl. MLA and KSC'!C12</f>
        <v>23232408.34</v>
      </c>
      <c r="D11" s="6">
        <f>'EN_VIE Group incl. MLA and KSC'!D12</f>
        <v>28507476.23</v>
      </c>
      <c r="E11" s="6">
        <f>'DE_VIE Gruppe inkl. MLA und KSC'!E13</f>
        <v>26999225.629999999</v>
      </c>
      <c r="F11" s="6"/>
      <c r="G11" s="6"/>
      <c r="H11" s="6"/>
      <c r="I11" s="6"/>
      <c r="J11" s="6"/>
      <c r="K11" s="6"/>
      <c r="L11" s="6"/>
      <c r="M11" s="6"/>
      <c r="N11" s="6">
        <f t="shared" si="0"/>
        <v>100279668.61</v>
      </c>
    </row>
    <row r="12" spans="1:14" x14ac:dyDescent="0.25">
      <c r="A12" s="2" t="s">
        <v>55</v>
      </c>
      <c r="B12" s="3">
        <f>'DE_VIE only'!B12</f>
        <v>693419</v>
      </c>
      <c r="C12" s="3">
        <f>'EN_VIE Group incl. MLA and KSC'!C13</f>
        <v>652810</v>
      </c>
      <c r="D12" s="3">
        <f>'EN_VIE Group incl. MLA and KSC'!D13</f>
        <v>770976</v>
      </c>
      <c r="E12" s="3">
        <f>'DE_VIE Gruppe inkl. MLA und KSC'!E14</f>
        <v>886597</v>
      </c>
      <c r="F12" s="3"/>
      <c r="G12" s="3"/>
      <c r="H12" s="3"/>
      <c r="I12" s="3"/>
      <c r="J12" s="3"/>
      <c r="K12" s="3"/>
      <c r="L12" s="3"/>
      <c r="M12" s="3"/>
      <c r="N12" s="3">
        <f t="shared" si="0"/>
        <v>3003802</v>
      </c>
    </row>
    <row r="13" spans="1:14" x14ac:dyDescent="0.25">
      <c r="A13" s="2" t="s">
        <v>56</v>
      </c>
      <c r="B13" s="10">
        <f>'DE_VIE only'!B13</f>
        <v>18.008446105025019</v>
      </c>
      <c r="C13" s="10">
        <f>'DE_VIE only'!C13</f>
        <v>17.158277071010197</v>
      </c>
      <c r="D13" s="10">
        <f>'DE_VIE only'!D13</f>
        <v>20.168412109902082</v>
      </c>
      <c r="E13" s="10">
        <f>'DE_VIE only'!E13</f>
        <v>22.085769001953519</v>
      </c>
      <c r="F13" s="10"/>
      <c r="G13" s="10"/>
      <c r="H13" s="10"/>
      <c r="I13" s="10"/>
      <c r="J13" s="10"/>
      <c r="K13" s="10"/>
      <c r="L13" s="10"/>
      <c r="M13" s="10"/>
      <c r="N13" s="5">
        <f>N9/N7*100</f>
        <v>19.667721047547289</v>
      </c>
    </row>
    <row r="14" spans="1:14" x14ac:dyDescent="0.25">
      <c r="A14" s="26" t="s">
        <v>54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</row>
    <row r="15" spans="1:14" x14ac:dyDescent="0.25">
      <c r="A15" s="2" t="s">
        <v>44</v>
      </c>
      <c r="B15" s="5">
        <f>(B7/B27-1)*100</f>
        <v>3.3657687455190155</v>
      </c>
      <c r="C15" s="5">
        <f>(C7/C27-1)*100</f>
        <v>1.3860778902177184</v>
      </c>
      <c r="D15" s="5">
        <f>(D7/D27-1)*100</f>
        <v>0.91103890425210388</v>
      </c>
      <c r="E15" s="5">
        <f>(E7/E27-1)*100</f>
        <v>7.6089267714644082</v>
      </c>
      <c r="F15" s="5"/>
      <c r="G15" s="5"/>
      <c r="H15" s="5"/>
      <c r="I15" s="5"/>
      <c r="J15" s="5"/>
      <c r="K15" s="5"/>
      <c r="L15" s="5"/>
      <c r="M15" s="5"/>
      <c r="N15" s="5">
        <f>'DE_VIE only'!N15</f>
        <v>3.5941387209130093</v>
      </c>
    </row>
    <row r="16" spans="1:14" x14ac:dyDescent="0.25">
      <c r="A16" s="2" t="s">
        <v>45</v>
      </c>
      <c r="B16" s="5">
        <f t="shared" ref="B16:E20" si="1">(B8/B28-1)*100</f>
        <v>6.1123037799845736</v>
      </c>
      <c r="C16" s="5">
        <f t="shared" si="1"/>
        <v>4.5802229471451072</v>
      </c>
      <c r="D16" s="5">
        <f t="shared" si="1"/>
        <v>0.11411700834917937</v>
      </c>
      <c r="E16" s="5">
        <f t="shared" si="1"/>
        <v>6.9882574140649467</v>
      </c>
      <c r="F16" s="5"/>
      <c r="G16" s="5"/>
      <c r="H16" s="5"/>
      <c r="I16" s="5"/>
      <c r="J16" s="5"/>
      <c r="K16" s="5"/>
      <c r="L16" s="5"/>
      <c r="M16" s="5"/>
      <c r="N16" s="5">
        <f>'DE_VIE only'!N16</f>
        <v>4.4619017358400459</v>
      </c>
    </row>
    <row r="17" spans="1:14" x14ac:dyDescent="0.25">
      <c r="A17" s="2" t="s">
        <v>46</v>
      </c>
      <c r="B17" s="5">
        <f t="shared" si="1"/>
        <v>-7.231201111989316</v>
      </c>
      <c r="C17" s="5">
        <f t="shared" si="1"/>
        <v>-11.84530565915356</v>
      </c>
      <c r="D17" s="5">
        <f t="shared" si="1"/>
        <v>4.3330607845687874</v>
      </c>
      <c r="E17" s="5">
        <f t="shared" si="1"/>
        <v>7.8878442257724446</v>
      </c>
      <c r="F17" s="5"/>
      <c r="G17" s="5"/>
      <c r="H17" s="5"/>
      <c r="I17" s="5"/>
      <c r="J17" s="5"/>
      <c r="K17" s="5"/>
      <c r="L17" s="5"/>
      <c r="M17" s="5"/>
      <c r="N17" s="5">
        <f>'DE_VIE only'!N17</f>
        <v>-0.36466523570666265</v>
      </c>
    </row>
    <row r="18" spans="1:14" x14ac:dyDescent="0.25">
      <c r="A18" s="2" t="s">
        <v>47</v>
      </c>
      <c r="B18" s="5">
        <f t="shared" si="1"/>
        <v>3.9736408566721559</v>
      </c>
      <c r="C18" s="5">
        <f t="shared" si="1"/>
        <v>2.9894852587450949</v>
      </c>
      <c r="D18" s="5">
        <f t="shared" si="1"/>
        <v>7.6714147754707973</v>
      </c>
      <c r="E18" s="5">
        <f t="shared" si="1"/>
        <v>3.7395912187736524</v>
      </c>
      <c r="F18" s="5"/>
      <c r="G18" s="5"/>
      <c r="H18" s="5"/>
      <c r="I18" s="5"/>
      <c r="J18" s="5"/>
      <c r="K18" s="5"/>
      <c r="L18" s="5"/>
      <c r="M18" s="5"/>
      <c r="N18" s="5">
        <f>'DE_VIE only'!N18</f>
        <v>4.6135927029602675</v>
      </c>
    </row>
    <row r="19" spans="1:14" x14ac:dyDescent="0.25">
      <c r="A19" s="2" t="s">
        <v>48</v>
      </c>
      <c r="B19" s="5">
        <f t="shared" si="1"/>
        <v>3.1122218087021869</v>
      </c>
      <c r="C19" s="5">
        <f t="shared" si="1"/>
        <v>9.8889331084110133</v>
      </c>
      <c r="D19" s="5">
        <f t="shared" si="1"/>
        <v>9.5352975334406676</v>
      </c>
      <c r="E19" s="5">
        <f t="shared" si="1"/>
        <v>13.014882890064982</v>
      </c>
      <c r="F19" s="5"/>
      <c r="G19" s="5"/>
      <c r="H19" s="5"/>
      <c r="I19" s="5"/>
      <c r="J19" s="5"/>
      <c r="K19" s="5"/>
      <c r="L19" s="5"/>
      <c r="M19" s="5"/>
      <c r="N19" s="5">
        <f>'DE_VIE only'!N19</f>
        <v>9.0613665472431002</v>
      </c>
    </row>
    <row r="20" spans="1:14" x14ac:dyDescent="0.25">
      <c r="A20" s="2" t="s">
        <v>55</v>
      </c>
      <c r="B20" s="5">
        <f t="shared" si="1"/>
        <v>5.1916273763797038</v>
      </c>
      <c r="C20" s="5">
        <f t="shared" si="1"/>
        <v>3.0374104671020863</v>
      </c>
      <c r="D20" s="5">
        <f t="shared" si="1"/>
        <v>6.6679948698153302</v>
      </c>
      <c r="E20" s="5">
        <f t="shared" si="1"/>
        <v>5.969753218486562</v>
      </c>
      <c r="F20" s="5"/>
      <c r="G20" s="5"/>
      <c r="H20" s="5"/>
      <c r="I20" s="5"/>
      <c r="J20" s="5"/>
      <c r="K20" s="5"/>
      <c r="L20" s="5"/>
      <c r="M20" s="5"/>
      <c r="N20" s="5">
        <f>'DE_VIE only'!N20</f>
        <v>5.3154869549546735</v>
      </c>
    </row>
    <row r="21" spans="1:14" x14ac:dyDescent="0.25">
      <c r="A21" s="2" t="s">
        <v>58</v>
      </c>
      <c r="B21" s="5">
        <f>B13-B33</f>
        <v>-2.0571028496972019</v>
      </c>
      <c r="C21" s="5">
        <f>C13-C33</f>
        <v>-2.5753335845635803</v>
      </c>
      <c r="D21" s="5">
        <f>(D13/D33-1)*100</f>
        <v>3.3911273904965178</v>
      </c>
      <c r="E21" s="5">
        <f t="shared" ref="E21" si="2">(E13/E33-1)*100</f>
        <v>0.25919546145127814</v>
      </c>
      <c r="F21" s="5"/>
      <c r="G21" s="5"/>
      <c r="H21" s="5"/>
      <c r="I21" s="5"/>
      <c r="J21" s="5"/>
      <c r="K21" s="5"/>
      <c r="L21" s="5"/>
      <c r="M21" s="5"/>
      <c r="N21" s="5">
        <f>'DE_VIE only'!N21</f>
        <v>-0.78145621816714339</v>
      </c>
    </row>
    <row r="22" spans="1:14" x14ac:dyDescent="0.25">
      <c r="A22" s="1"/>
    </row>
    <row r="23" spans="1:14" x14ac:dyDescent="0.25">
      <c r="A23" s="1"/>
    </row>
    <row r="24" spans="1:14" x14ac:dyDescent="0.25">
      <c r="B24" s="25">
        <v>2024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</row>
    <row r="25" spans="1:14" x14ac:dyDescent="0.25">
      <c r="A25" s="1"/>
      <c r="B25" s="17" t="s">
        <v>32</v>
      </c>
      <c r="C25" s="17" t="s">
        <v>33</v>
      </c>
      <c r="D25" s="17" t="s">
        <v>34</v>
      </c>
      <c r="E25" s="17" t="s">
        <v>14</v>
      </c>
      <c r="F25" s="17" t="s">
        <v>35</v>
      </c>
      <c r="G25" s="17" t="s">
        <v>36</v>
      </c>
      <c r="H25" s="17" t="s">
        <v>37</v>
      </c>
      <c r="I25" s="17" t="s">
        <v>15</v>
      </c>
      <c r="J25" s="17" t="s">
        <v>16</v>
      </c>
      <c r="K25" s="17" t="s">
        <v>38</v>
      </c>
      <c r="L25" s="17" t="s">
        <v>18</v>
      </c>
      <c r="M25" s="17" t="s">
        <v>39</v>
      </c>
      <c r="N25" s="17" t="s">
        <v>40</v>
      </c>
    </row>
    <row r="26" spans="1:14" x14ac:dyDescent="0.25">
      <c r="A26" s="26" t="s">
        <v>31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x14ac:dyDescent="0.25">
      <c r="A27" s="2" t="s">
        <v>44</v>
      </c>
      <c r="B27" s="3">
        <f>'DE_VIE only'!B27</f>
        <v>1828557</v>
      </c>
      <c r="C27" s="3">
        <f>'EN_VIE Group incl. MLA and KSC'!C41</f>
        <v>1875075</v>
      </c>
      <c r="D27" s="3">
        <f>'EN_VIE Group incl. MLA and KSC'!D41</f>
        <v>2206931</v>
      </c>
      <c r="E27" s="3">
        <f>'EN_VIE Group incl. MLA and KSC'!E41</f>
        <v>2610171</v>
      </c>
      <c r="F27" s="3">
        <f>'EN_VIE Group incl. MLA and KSC'!F41</f>
        <v>2844748</v>
      </c>
      <c r="G27" s="3">
        <f>'EN_VIE Group incl. MLA and KSC'!G41</f>
        <v>3020849</v>
      </c>
      <c r="H27" s="3">
        <f>'EN_VIE Group incl. MLA and KSC'!H41</f>
        <v>3324096</v>
      </c>
      <c r="I27" s="3">
        <f>'EN_VIE Group incl. MLA and KSC'!I41</f>
        <v>3331345</v>
      </c>
      <c r="J27" s="3">
        <f>'EN_VIE Group incl. MLA and KSC'!J41</f>
        <v>3078141</v>
      </c>
      <c r="K27" s="3">
        <f>'EN_VIE Group incl. MLA and KSC'!K41</f>
        <v>2954291</v>
      </c>
      <c r="L27" s="3">
        <f>'EN_VIE Group incl. MLA and KSC'!L41</f>
        <v>2264936</v>
      </c>
      <c r="M27" s="3">
        <f>'EN_VIE Group incl. MLA and KSC'!M41</f>
        <v>2380696</v>
      </c>
      <c r="N27" s="3">
        <f>'DE_VIE only'!N27</f>
        <v>31719836</v>
      </c>
    </row>
    <row r="28" spans="1:14" x14ac:dyDescent="0.25">
      <c r="A28" s="2" t="s">
        <v>45</v>
      </c>
      <c r="B28" s="3">
        <f>'DE_VIE only'!B28</f>
        <v>1453789</v>
      </c>
      <c r="C28" s="3">
        <f>'EN_VIE Group incl. MLA and KSC'!C42</f>
        <v>1499010</v>
      </c>
      <c r="D28" s="3">
        <f>'EN_VIE Group incl. MLA and KSC'!D42</f>
        <v>1770113</v>
      </c>
      <c r="E28" s="3">
        <f>'EN_VIE Group incl. MLA and KSC'!E42</f>
        <v>2026385</v>
      </c>
      <c r="F28" s="3">
        <f>'EN_VIE Group incl. MLA and KSC'!F42</f>
        <v>2198949</v>
      </c>
      <c r="G28" s="3">
        <f>'EN_VIE Group incl. MLA and KSC'!G42</f>
        <v>2338351</v>
      </c>
      <c r="H28" s="3">
        <f>'EN_VIE Group incl. MLA and KSC'!H42</f>
        <v>2535665</v>
      </c>
      <c r="I28" s="3">
        <f>'EN_VIE Group incl. MLA and KSC'!I42</f>
        <v>2575536</v>
      </c>
      <c r="J28" s="3">
        <f>'EN_VIE Group incl. MLA and KSC'!J42</f>
        <v>2358092</v>
      </c>
      <c r="K28" s="3">
        <f>'EN_VIE Group incl. MLA and KSC'!K42</f>
        <v>2248463</v>
      </c>
      <c r="L28" s="3">
        <f>'EN_VIE Group incl. MLA and KSC'!L42</f>
        <v>1850561</v>
      </c>
      <c r="M28" s="3">
        <f>'EN_VIE Group incl. MLA and KSC'!M42</f>
        <v>2010474</v>
      </c>
      <c r="N28" s="3">
        <f>'DE_VIE only'!N28</f>
        <v>24865388</v>
      </c>
    </row>
    <row r="29" spans="1:14" x14ac:dyDescent="0.25">
      <c r="A29" s="2" t="s">
        <v>46</v>
      </c>
      <c r="B29" s="3">
        <f>'DE_VIE only'!B29</f>
        <v>366910</v>
      </c>
      <c r="C29" s="3">
        <f>'EN_VIE Group incl. MLA and KSC'!C43</f>
        <v>370020</v>
      </c>
      <c r="D29" s="3">
        <f>'EN_VIE Group incl. MLA and KSC'!D43</f>
        <v>430504</v>
      </c>
      <c r="E29" s="3">
        <f>'EN_VIE Group incl. MLA and KSC'!E43</f>
        <v>574986</v>
      </c>
      <c r="F29" s="3">
        <f>'EN_VIE Group incl. MLA and KSC'!F43</f>
        <v>638092</v>
      </c>
      <c r="G29" s="3">
        <f>'EN_VIE Group incl. MLA and KSC'!G43</f>
        <v>673526</v>
      </c>
      <c r="H29" s="3">
        <f>'EN_VIE Group incl. MLA and KSC'!H43</f>
        <v>777360</v>
      </c>
      <c r="I29" s="3">
        <f>'EN_VIE Group incl. MLA and KSC'!I43</f>
        <v>746810</v>
      </c>
      <c r="J29" s="3">
        <f>'EN_VIE Group incl. MLA and KSC'!J43</f>
        <v>711994</v>
      </c>
      <c r="K29" s="3">
        <f>'EN_VIE Group incl. MLA and KSC'!K43</f>
        <v>696286</v>
      </c>
      <c r="L29" s="3">
        <f>'EN_VIE Group incl. MLA and KSC'!L43</f>
        <v>407822</v>
      </c>
      <c r="M29" s="3">
        <f>'EN_VIE Group incl. MLA and KSC'!M43</f>
        <v>362998</v>
      </c>
      <c r="N29" s="3">
        <f>'DE_VIE only'!N29</f>
        <v>6757308</v>
      </c>
    </row>
    <row r="30" spans="1:14" x14ac:dyDescent="0.25">
      <c r="A30" s="2" t="s">
        <v>47</v>
      </c>
      <c r="B30" s="3">
        <f>'DE_VIE only'!B30</f>
        <v>15175</v>
      </c>
      <c r="C30" s="3">
        <f>'EN_VIE Group incl. MLA and KSC'!C44</f>
        <v>14551</v>
      </c>
      <c r="D30" s="3">
        <f>'EN_VIE Group incl. MLA and KSC'!D44</f>
        <v>16568</v>
      </c>
      <c r="E30" s="3">
        <f>'EN_VIE Group incl. MLA and KSC'!E44</f>
        <v>19815</v>
      </c>
      <c r="F30" s="3">
        <f>'EN_VIE Group incl. MLA and KSC'!F44</f>
        <v>21709</v>
      </c>
      <c r="G30" s="3">
        <f>'EN_VIE Group incl. MLA and KSC'!G44</f>
        <v>21874</v>
      </c>
      <c r="H30" s="3">
        <f>'EN_VIE Group incl. MLA and KSC'!H44</f>
        <v>22829</v>
      </c>
      <c r="I30" s="3">
        <f>'EN_VIE Group incl. MLA and KSC'!I44</f>
        <v>22785</v>
      </c>
      <c r="J30" s="3">
        <f>'EN_VIE Group incl. MLA and KSC'!J44</f>
        <v>22050</v>
      </c>
      <c r="K30" s="3">
        <f>'EN_VIE Group incl. MLA and KSC'!K44</f>
        <v>21824</v>
      </c>
      <c r="L30" s="3">
        <f>'EN_VIE Group incl. MLA and KSC'!L44</f>
        <v>17291</v>
      </c>
      <c r="M30" s="3">
        <f>'EN_VIE Group incl. MLA and KSC'!M44</f>
        <v>17667</v>
      </c>
      <c r="N30" s="3">
        <f>'DE_VIE only'!N30</f>
        <v>234138</v>
      </c>
    </row>
    <row r="31" spans="1:14" x14ac:dyDescent="0.25">
      <c r="A31" s="2" t="s">
        <v>48</v>
      </c>
      <c r="B31" s="6">
        <f>'DE_VIE only'!B31</f>
        <v>20890402.740000002</v>
      </c>
      <c r="C31" s="6">
        <f>'EN_VIE Group incl. MLA and KSC'!C45</f>
        <v>21141717.990000002</v>
      </c>
      <c r="D31" s="6">
        <f>'EN_VIE Group incl. MLA and KSC'!D45</f>
        <v>26025835.390000001</v>
      </c>
      <c r="E31" s="6">
        <f>'EN_VIE Group incl. MLA and KSC'!E45</f>
        <v>23889973.550000001</v>
      </c>
      <c r="F31" s="6">
        <f>'EN_VIE Group incl. MLA and KSC'!F45</f>
        <v>24361864.149999999</v>
      </c>
      <c r="G31" s="6">
        <f>'EN_VIE Group incl. MLA and KSC'!G45</f>
        <v>24808370.719999999</v>
      </c>
      <c r="H31" s="6">
        <f>'EN_VIE Group incl. MLA and KSC'!H45</f>
        <v>25647163.969999999</v>
      </c>
      <c r="I31" s="6">
        <f>'EN_VIE Group incl. MLA and KSC'!I45</f>
        <v>24048425.039999999</v>
      </c>
      <c r="J31" s="6">
        <f>'EN_VIE Group incl. MLA and KSC'!J45</f>
        <v>25546557.399999999</v>
      </c>
      <c r="K31" s="6">
        <f>'EN_VIE Group incl. MLA and KSC'!K45</f>
        <v>29427376.460000001</v>
      </c>
      <c r="L31" s="6">
        <f>'EN_VIE Group incl. MLA and KSC'!L45</f>
        <v>27133743.68</v>
      </c>
      <c r="M31" s="6">
        <f>'EN_VIE Group incl. MLA and KSC'!M45</f>
        <v>25023405.73</v>
      </c>
      <c r="N31" s="6">
        <f>'DE_VIE only'!N31</f>
        <v>297944836.81999999</v>
      </c>
    </row>
    <row r="32" spans="1:14" x14ac:dyDescent="0.25">
      <c r="A32" s="2" t="s">
        <v>55</v>
      </c>
      <c r="B32" s="3">
        <f>'DE_VIE only'!B32</f>
        <v>659196</v>
      </c>
      <c r="C32" s="3">
        <f>'EN_VIE Group incl. MLA and KSC'!C46</f>
        <v>633566</v>
      </c>
      <c r="D32" s="3">
        <f>'EN_VIE Group incl. MLA and KSC'!D46</f>
        <v>722781</v>
      </c>
      <c r="E32" s="3">
        <f>'EN_VIE Group incl. MLA and KSC'!E46</f>
        <v>836651</v>
      </c>
      <c r="F32" s="3">
        <f>'EN_VIE Group incl. MLA and KSC'!F46</f>
        <v>918474</v>
      </c>
      <c r="G32" s="3">
        <f>'EN_VIE Group incl. MLA and KSC'!G46</f>
        <v>929569</v>
      </c>
      <c r="H32" s="3">
        <f>'EN_VIE Group incl. MLA and KSC'!H46</f>
        <v>976752</v>
      </c>
      <c r="I32" s="3">
        <f>'EN_VIE Group incl. MLA and KSC'!I46</f>
        <v>977023</v>
      </c>
      <c r="J32" s="3">
        <f>'EN_VIE Group incl. MLA and KSC'!J46</f>
        <v>941622</v>
      </c>
      <c r="K32" s="3">
        <f>'EN_VIE Group incl. MLA and KSC'!K46</f>
        <v>932572</v>
      </c>
      <c r="L32" s="3">
        <f>'EN_VIE Group incl. MLA and KSC'!L46</f>
        <v>743745</v>
      </c>
      <c r="M32" s="3">
        <f>'EN_VIE Group incl. MLA and KSC'!M46</f>
        <v>768027</v>
      </c>
      <c r="N32" s="3">
        <f>'DE_VIE only'!N32</f>
        <v>10039978</v>
      </c>
    </row>
    <row r="33" spans="1:14" x14ac:dyDescent="0.25">
      <c r="A33" s="2" t="s">
        <v>56</v>
      </c>
      <c r="B33" s="5">
        <f>'DE_VIE only'!B33</f>
        <v>20.065548954722221</v>
      </c>
      <c r="C33" s="5">
        <f>'DE_VIE only'!C33</f>
        <v>19.733610655573777</v>
      </c>
      <c r="D33" s="5">
        <f>'DE_VIE only'!D33</f>
        <v>19.50690800935779</v>
      </c>
      <c r="E33" s="5">
        <f>'DE_VIE only'!E33</f>
        <v>22.0286716847287</v>
      </c>
      <c r="F33" s="5">
        <f>'DE_VIE only'!F33</f>
        <v>22.430528117077504</v>
      </c>
      <c r="G33" s="5">
        <f>'DE_VIE only'!G33</f>
        <v>22.295917472207314</v>
      </c>
      <c r="H33" s="5">
        <f>'DE_VIE only'!H33</f>
        <v>23.385606191878935</v>
      </c>
      <c r="I33" s="5">
        <f>'DE_VIE only'!I33</f>
        <v>22.417672141432366</v>
      </c>
      <c r="J33" s="5">
        <f>'DE_VIE only'!J33</f>
        <v>23.13064931073658</v>
      </c>
      <c r="K33" s="5">
        <f>'DE_VIE only'!K33</f>
        <v>23.568632880105582</v>
      </c>
      <c r="L33" s="5">
        <f>'DE_VIE only'!L33</f>
        <v>18.005895089309369</v>
      </c>
      <c r="M33" s="5">
        <f>'DE_VIE only'!M33</f>
        <v>15.247557857030044</v>
      </c>
      <c r="N33" s="5">
        <f>'DE_VIE only'!N33</f>
        <v>21.303098792818474</v>
      </c>
    </row>
    <row r="34" spans="1:14" x14ac:dyDescent="0.25">
      <c r="A34" s="26" t="s">
        <v>54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" t="s">
        <v>44</v>
      </c>
      <c r="B35" s="5">
        <f>'DE_VIE only'!B35</f>
        <v>9.5228939736434537</v>
      </c>
      <c r="C35" s="5">
        <f>'DE_VIE only'!C35</f>
        <v>16.819897090459833</v>
      </c>
      <c r="D35" s="5">
        <f>'DE_VIE only'!D35</f>
        <v>7.6270302008840662</v>
      </c>
      <c r="E35" s="5">
        <f>'DE_VIE only'!E35</f>
        <v>5.8794537951646575</v>
      </c>
      <c r="F35" s="5">
        <f>'DE_VIE only'!F35</f>
        <v>5.3327532421849622</v>
      </c>
      <c r="G35" s="5">
        <f>'DE_VIE only'!G35</f>
        <v>6.5010863935857754</v>
      </c>
      <c r="H35" s="5">
        <f>'DE_VIE only'!H35</f>
        <v>5.7089786117224817</v>
      </c>
      <c r="I35" s="5">
        <f>'DE_VIE only'!I35</f>
        <v>7.3278550569993328</v>
      </c>
      <c r="J35" s="5">
        <f>'DE_VIE only'!J35</f>
        <v>5.4309885089596888</v>
      </c>
      <c r="K35" s="5">
        <f>'DE_VIE only'!K35</f>
        <v>7.8428409299561519</v>
      </c>
      <c r="L35" s="5">
        <f>'DE_VIE only'!L35</f>
        <v>7.373114813784154</v>
      </c>
      <c r="M35" s="5">
        <f>'DE_VIE only'!M35</f>
        <v>8.7728436148447173</v>
      </c>
      <c r="N35" s="5">
        <f>'DE_VIE only'!N35</f>
        <v>7.4040437086604793</v>
      </c>
    </row>
    <row r="36" spans="1:14" x14ac:dyDescent="0.25">
      <c r="A36" s="2" t="s">
        <v>45</v>
      </c>
      <c r="B36" s="5">
        <f>'DE_VIE only'!B36</f>
        <v>9.597093069277074</v>
      </c>
      <c r="C36" s="5">
        <f>'DE_VIE only'!C36</f>
        <v>15.795246941952135</v>
      </c>
      <c r="D36" s="5">
        <f>'DE_VIE only'!D36</f>
        <v>12.682030336904138</v>
      </c>
      <c r="E36" s="5">
        <f>'DE_VIE only'!E36</f>
        <v>6.9638387338225582</v>
      </c>
      <c r="F36" s="5">
        <f>'DE_VIE only'!F36</f>
        <v>7.1117207490298151</v>
      </c>
      <c r="G36" s="5">
        <f>'DE_VIE only'!G36</f>
        <v>8.4522047092173267</v>
      </c>
      <c r="H36" s="5">
        <f>'DE_VIE only'!H36</f>
        <v>5.9121932066897198</v>
      </c>
      <c r="I36" s="5">
        <f>'DE_VIE only'!I36</f>
        <v>9.8890202541982664</v>
      </c>
      <c r="J36" s="5">
        <f>'DE_VIE only'!J36</f>
        <v>6.5833679482236507</v>
      </c>
      <c r="K36" s="5">
        <f>'DE_VIE only'!K36</f>
        <v>7.7368656848722628</v>
      </c>
      <c r="L36" s="5">
        <f>'DE_VIE only'!L36</f>
        <v>9.3616515813037537</v>
      </c>
      <c r="M36" s="5">
        <f>'DE_VIE only'!M36</f>
        <v>11.294811895219325</v>
      </c>
      <c r="N36" s="5">
        <f>'DE_VIE only'!N36</f>
        <v>8.9090457876880969</v>
      </c>
    </row>
    <row r="37" spans="1:14" x14ac:dyDescent="0.25">
      <c r="A37" s="2" t="s">
        <v>46</v>
      </c>
      <c r="B37" s="5">
        <f>'DE_VIE only'!B37</f>
        <v>8.853406434309985</v>
      </c>
      <c r="C37" s="5">
        <f>'DE_VIE only'!C37</f>
        <v>20.925520441844505</v>
      </c>
      <c r="D37" s="5">
        <f>'DE_VIE only'!D37</f>
        <v>-9.0374327031161545</v>
      </c>
      <c r="E37" s="5">
        <f>'DE_VIE only'!E37</f>
        <v>1.853242731929905</v>
      </c>
      <c r="F37" s="5">
        <f>'DE_VIE only'!F37</f>
        <v>-0.59076094746091101</v>
      </c>
      <c r="G37" s="5">
        <f>'DE_VIE only'!G37</f>
        <v>0.12874260399013959</v>
      </c>
      <c r="H37" s="5">
        <f>'DE_VIE only'!H37</f>
        <v>4.8002437465790582</v>
      </c>
      <c r="I37" s="5">
        <f>'DE_VIE only'!I37</f>
        <v>-0.68540515237431876</v>
      </c>
      <c r="J37" s="5">
        <f>'DE_VIE only'!J37</f>
        <v>1.4222019629350102</v>
      </c>
      <c r="K37" s="5">
        <f>'DE_VIE only'!K37</f>
        <v>7.9931756494765471</v>
      </c>
      <c r="L37" s="5">
        <f>'DE_VIE only'!L37</f>
        <v>-0.6572152392088082</v>
      </c>
      <c r="M37" s="5">
        <f>'DE_VIE only'!M37</f>
        <v>-3.0614588396152387</v>
      </c>
      <c r="N37" s="5">
        <f>'DE_VIE only'!N37</f>
        <v>2.0608494785120168</v>
      </c>
    </row>
    <row r="38" spans="1:14" x14ac:dyDescent="0.25">
      <c r="A38" s="2" t="s">
        <v>47</v>
      </c>
      <c r="B38" s="5">
        <f>'DE_VIE only'!B38</f>
        <v>5.1774327696146427</v>
      </c>
      <c r="C38" s="5">
        <f>'DE_VIE only'!C38</f>
        <v>12.545440482635929</v>
      </c>
      <c r="D38" s="5">
        <f>'DE_VIE only'!D38</f>
        <v>2.8174258408837138</v>
      </c>
      <c r="E38" s="5">
        <f>'DE_VIE only'!E38</f>
        <v>6.1555769848923081</v>
      </c>
      <c r="F38" s="5">
        <f>'DE_VIE only'!F38</f>
        <v>6.2084148727984401</v>
      </c>
      <c r="G38" s="5">
        <f>'DE_VIE only'!G38</f>
        <v>5.5949794834660782</v>
      </c>
      <c r="H38" s="5">
        <f>'DE_VIE only'!H38</f>
        <v>4.8211579962349038</v>
      </c>
      <c r="I38" s="5">
        <f>'DE_VIE only'!I38</f>
        <v>5.1162576121055459</v>
      </c>
      <c r="J38" s="5">
        <f>'DE_VIE only'!J38</f>
        <v>6.3727145544888897</v>
      </c>
      <c r="K38" s="5">
        <f>'DE_VIE only'!K38</f>
        <v>6.3340479438705799</v>
      </c>
      <c r="L38" s="5">
        <f>'DE_VIE only'!L38</f>
        <v>4.1312857573020167</v>
      </c>
      <c r="M38" s="5">
        <f>'DE_VIE only'!M38</f>
        <v>7.1376591873862916</v>
      </c>
      <c r="N38" s="5">
        <f>'DE_VIE only'!N38</f>
        <v>5.8992740677084488</v>
      </c>
    </row>
    <row r="39" spans="1:14" x14ac:dyDescent="0.25">
      <c r="A39" s="2" t="s">
        <v>48</v>
      </c>
      <c r="B39" s="5">
        <f>'DE_VIE only'!B39</f>
        <v>16.195875918426019</v>
      </c>
      <c r="C39" s="5">
        <f>'DE_VIE only'!C39</f>
        <v>19.725581738587316</v>
      </c>
      <c r="D39" s="5">
        <f>'DE_VIE only'!D39</f>
        <v>12.003191571485573</v>
      </c>
      <c r="E39" s="5">
        <f>'DE_VIE only'!E39</f>
        <v>15.613804155994027</v>
      </c>
      <c r="F39" s="5">
        <f>'DE_VIE only'!F39</f>
        <v>20.368776244777575</v>
      </c>
      <c r="G39" s="5">
        <f>'DE_VIE only'!G39</f>
        <v>21.131511031414128</v>
      </c>
      <c r="H39" s="5">
        <f>'DE_VIE only'!H39</f>
        <v>24.83059640686729</v>
      </c>
      <c r="I39" s="5">
        <f>'DE_VIE only'!I39</f>
        <v>21.476737071218508</v>
      </c>
      <c r="J39" s="5">
        <f>'DE_VIE only'!J39</f>
        <v>26.410507931347027</v>
      </c>
      <c r="K39" s="5">
        <f>'DE_VIE only'!K39</f>
        <v>35.585044944770836</v>
      </c>
      <c r="L39" s="5">
        <f>'DE_VIE only'!L39</f>
        <v>23.511900790178242</v>
      </c>
      <c r="M39" s="5">
        <f>'DE_VIE only'!M39</f>
        <v>21.903124096522774</v>
      </c>
      <c r="N39" s="5">
        <f>'DE_VIE only'!N39</f>
        <v>21.605875856711918</v>
      </c>
    </row>
    <row r="40" spans="1:14" x14ac:dyDescent="0.25">
      <c r="A40" s="2" t="s">
        <v>55</v>
      </c>
      <c r="B40" s="5">
        <f>'DE_VIE only'!B40</f>
        <v>8.6382071950176442</v>
      </c>
      <c r="C40" s="5">
        <f>'DE_VIE only'!C40</f>
        <v>16.853132665670699</v>
      </c>
      <c r="D40" s="5">
        <f>'DE_VIE only'!D40</f>
        <v>7.2278324958720441</v>
      </c>
      <c r="E40" s="5">
        <f>'DE_VIE only'!E40</f>
        <v>7.7182655403674305</v>
      </c>
      <c r="F40" s="5">
        <f>'DE_VIE only'!F40</f>
        <v>7.892783137002457</v>
      </c>
      <c r="G40" s="5">
        <f>'DE_VIE only'!G40</f>
        <v>7.2982809309498187</v>
      </c>
      <c r="H40" s="5">
        <f>'DE_VIE only'!H40</f>
        <v>7.2342780104033721</v>
      </c>
      <c r="I40" s="5">
        <f>'DE_VIE only'!I40</f>
        <v>7.803248806689167</v>
      </c>
      <c r="J40" s="5">
        <f>'DE_VIE only'!J40</f>
        <v>8.4754236790234749</v>
      </c>
      <c r="K40" s="5">
        <f>'DE_VIE only'!K40</f>
        <v>8.5364136285606129</v>
      </c>
      <c r="L40" s="5">
        <f>'DE_VIE only'!L40</f>
        <v>4.8939065926704162</v>
      </c>
      <c r="M40" s="5">
        <f>'DE_VIE only'!M40</f>
        <v>7.8510864772411315</v>
      </c>
      <c r="N40" s="5">
        <f>'DE_VIE only'!N40</f>
        <v>8.1549320642265055</v>
      </c>
    </row>
    <row r="41" spans="1:14" x14ac:dyDescent="0.25">
      <c r="A41" s="2" t="s">
        <v>58</v>
      </c>
      <c r="B41" s="5">
        <f>'DE_VIE only'!B41</f>
        <v>-0.12341033170311277</v>
      </c>
      <c r="C41" s="5">
        <f>'DE_VIE only'!C41</f>
        <v>3.5144897861067781</v>
      </c>
      <c r="D41" s="5">
        <f>'DE_VIE only'!D41</f>
        <v>-15.48352943762945</v>
      </c>
      <c r="E41" s="5">
        <f>'DE_VIE only'!E41</f>
        <v>-3.8026367901594083</v>
      </c>
      <c r="F41" s="5">
        <f>'DE_VIE only'!F41</f>
        <v>-5.6236203909208697</v>
      </c>
      <c r="G41" s="5">
        <f>'DE_VIE only'!G41</f>
        <v>-5.9833603631478489</v>
      </c>
      <c r="H41" s="5">
        <f>'DE_VIE only'!H41</f>
        <v>-0.859657218410248</v>
      </c>
      <c r="I41" s="5">
        <f>'DE_VIE only'!I41</f>
        <v>-7.4661514525916628</v>
      </c>
      <c r="J41" s="5">
        <f>'DE_VIE only'!J41</f>
        <v>-3.802284890541463</v>
      </c>
      <c r="K41" s="5">
        <f>'DE_VIE only'!K41</f>
        <v>0.13940166841304169</v>
      </c>
      <c r="L41" s="5">
        <f>'DE_VIE only'!L41</f>
        <v>-7.4789020202309153</v>
      </c>
      <c r="M41" s="5">
        <f>'DE_VIE only'!M41</f>
        <v>-10.879831823064389</v>
      </c>
      <c r="N41" s="5">
        <f>'DE_VIE only'!N41</f>
        <v>-1.1152816690795433</v>
      </c>
    </row>
    <row r="42" spans="1:14" x14ac:dyDescent="0.25">
      <c r="A42" s="1"/>
    </row>
    <row r="43" spans="1:14" x14ac:dyDescent="0.25">
      <c r="A43" s="1"/>
    </row>
    <row r="44" spans="1:14" x14ac:dyDescent="0.25">
      <c r="B44" s="25">
        <v>2023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</row>
    <row r="45" spans="1:14" x14ac:dyDescent="0.25">
      <c r="A45" s="1"/>
      <c r="B45" s="17" t="s">
        <v>32</v>
      </c>
      <c r="C45" s="17" t="s">
        <v>33</v>
      </c>
      <c r="D45" s="17" t="s">
        <v>34</v>
      </c>
      <c r="E45" s="17" t="s">
        <v>14</v>
      </c>
      <c r="F45" s="17" t="s">
        <v>35</v>
      </c>
      <c r="G45" s="17" t="s">
        <v>36</v>
      </c>
      <c r="H45" s="17" t="s">
        <v>37</v>
      </c>
      <c r="I45" s="17" t="s">
        <v>15</v>
      </c>
      <c r="J45" s="17" t="s">
        <v>16</v>
      </c>
      <c r="K45" s="17" t="s">
        <v>38</v>
      </c>
      <c r="L45" s="17" t="s">
        <v>18</v>
      </c>
      <c r="M45" s="17" t="s">
        <v>39</v>
      </c>
      <c r="N45" s="17" t="s">
        <v>40</v>
      </c>
    </row>
    <row r="46" spans="1:14" x14ac:dyDescent="0.25">
      <c r="A46" s="26" t="s">
        <v>31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x14ac:dyDescent="0.25">
      <c r="A47" s="2" t="s">
        <v>44</v>
      </c>
      <c r="B47" s="3">
        <f>'DE_VIE only'!B47</f>
        <v>1669566</v>
      </c>
      <c r="C47" s="3">
        <f>'DE_VIE only'!C47</f>
        <v>1605099</v>
      </c>
      <c r="D47" s="3">
        <f>'DE_VIE only'!D47</f>
        <v>2050536</v>
      </c>
      <c r="E47" s="3">
        <f>'DE_VIE only'!E47</f>
        <v>2465229</v>
      </c>
      <c r="F47" s="3">
        <f>'DE_VIE only'!F47</f>
        <v>2700725</v>
      </c>
      <c r="G47" s="3">
        <f>'DE_VIE only'!G47</f>
        <v>2836449</v>
      </c>
      <c r="H47" s="3">
        <f>'DE_VIE only'!H47</f>
        <v>3144573</v>
      </c>
      <c r="I47" s="3">
        <f>'DE_VIE only'!I47</f>
        <v>3103896</v>
      </c>
      <c r="J47" s="3">
        <f>'DE_VIE only'!J47</f>
        <v>2919579</v>
      </c>
      <c r="K47" s="3">
        <f>'DE_VIE only'!K47</f>
        <v>2739441</v>
      </c>
      <c r="L47" s="3">
        <f>'DE_VIE only'!L47</f>
        <v>2109407</v>
      </c>
      <c r="M47" s="3">
        <f>'DE_VIE only'!M47</f>
        <v>2188686</v>
      </c>
      <c r="N47" s="3">
        <f>'DE_VIE only'!N47</f>
        <v>29533186</v>
      </c>
    </row>
    <row r="48" spans="1:14" x14ac:dyDescent="0.25">
      <c r="A48" s="2" t="s">
        <v>45</v>
      </c>
      <c r="B48" s="3">
        <f>'DE_VIE only'!B48</f>
        <v>1326485</v>
      </c>
      <c r="C48" s="3">
        <f>'DE_VIE only'!C48</f>
        <v>1294535</v>
      </c>
      <c r="D48" s="3">
        <f>'DE_VIE only'!D48</f>
        <v>1570892</v>
      </c>
      <c r="E48" s="3">
        <f>'DE_VIE only'!E48</f>
        <v>1894458</v>
      </c>
      <c r="F48" s="3">
        <f>'DE_VIE only'!F48</f>
        <v>2052949</v>
      </c>
      <c r="G48" s="3">
        <f>'DE_VIE only'!G48</f>
        <v>2156112</v>
      </c>
      <c r="H48" s="3">
        <f>'DE_VIE only'!H48</f>
        <v>2394120</v>
      </c>
      <c r="I48" s="3">
        <f>'DE_VIE only'!I48</f>
        <v>2343761</v>
      </c>
      <c r="J48" s="3">
        <f>'DE_VIE only'!J48</f>
        <v>2212439</v>
      </c>
      <c r="K48" s="3">
        <f>'DE_VIE only'!K48</f>
        <v>2086995</v>
      </c>
      <c r="L48" s="3">
        <f>'DE_VIE only'!L48</f>
        <v>1692148</v>
      </c>
      <c r="M48" s="3">
        <f>'DE_VIE only'!M48</f>
        <v>1806440</v>
      </c>
      <c r="N48" s="3">
        <f>'DE_VIE only'!N48</f>
        <v>22831334</v>
      </c>
    </row>
    <row r="49" spans="1:14" x14ac:dyDescent="0.25">
      <c r="A49" s="2" t="s">
        <v>46</v>
      </c>
      <c r="B49" s="3">
        <f>'DE_VIE only'!B49</f>
        <v>337068</v>
      </c>
      <c r="C49" s="3">
        <f>'DE_VIE only'!C49</f>
        <v>305990</v>
      </c>
      <c r="D49" s="3">
        <f>'DE_VIE only'!D49</f>
        <v>473276</v>
      </c>
      <c r="E49" s="3">
        <f>'DE_VIE only'!E49</f>
        <v>564524</v>
      </c>
      <c r="F49" s="3">
        <f>'DE_VIE only'!F49</f>
        <v>641884</v>
      </c>
      <c r="G49" s="3">
        <f>'DE_VIE only'!G49</f>
        <v>672660</v>
      </c>
      <c r="H49" s="3">
        <f>'DE_VIE only'!H49</f>
        <v>741754</v>
      </c>
      <c r="I49" s="3">
        <f>'DE_VIE only'!I49</f>
        <v>751964</v>
      </c>
      <c r="J49" s="3">
        <f>'DE_VIE only'!J49</f>
        <v>702010</v>
      </c>
      <c r="K49" s="3">
        <f>'DE_VIE only'!K49</f>
        <v>644750</v>
      </c>
      <c r="L49" s="3">
        <f>'DE_VIE only'!L49</f>
        <v>410520</v>
      </c>
      <c r="M49" s="3">
        <f>'DE_VIE only'!M49</f>
        <v>374462</v>
      </c>
      <c r="N49" s="3">
        <f>'DE_VIE only'!N49</f>
        <v>6620862</v>
      </c>
    </row>
    <row r="50" spans="1:14" x14ac:dyDescent="0.25">
      <c r="A50" s="2" t="s">
        <v>47</v>
      </c>
      <c r="B50" s="3">
        <f>'DE_VIE only'!B50</f>
        <v>14428</v>
      </c>
      <c r="C50" s="3">
        <f>'DE_VIE only'!C50</f>
        <v>12929</v>
      </c>
      <c r="D50" s="3">
        <f>'DE_VIE only'!D50</f>
        <v>16114</v>
      </c>
      <c r="E50" s="3">
        <f>'DE_VIE only'!E50</f>
        <v>18666</v>
      </c>
      <c r="F50" s="3">
        <f>'DE_VIE only'!F50</f>
        <v>20440</v>
      </c>
      <c r="G50" s="3">
        <f>'DE_VIE only'!G50</f>
        <v>20715</v>
      </c>
      <c r="H50" s="3">
        <f>'DE_VIE only'!H50</f>
        <v>21779</v>
      </c>
      <c r="I50" s="3">
        <f>'DE_VIE only'!I50</f>
        <v>21676</v>
      </c>
      <c r="J50" s="3">
        <f>'DE_VIE only'!J50</f>
        <v>20729</v>
      </c>
      <c r="K50" s="3">
        <f>'DE_VIE only'!K50</f>
        <v>20524</v>
      </c>
      <c r="L50" s="3">
        <f>'DE_VIE only'!L50</f>
        <v>16605</v>
      </c>
      <c r="M50" s="3">
        <f>'DE_VIE only'!M50</f>
        <v>16490</v>
      </c>
      <c r="N50" s="3">
        <f>'DE_VIE only'!N50</f>
        <v>221095</v>
      </c>
    </row>
    <row r="51" spans="1:14" x14ac:dyDescent="0.25">
      <c r="A51" s="2" t="s">
        <v>48</v>
      </c>
      <c r="B51" s="6">
        <f>'DE_VIE only'!B51</f>
        <v>17978609.460000001</v>
      </c>
      <c r="C51" s="6">
        <f>'DE_VIE only'!C51</f>
        <v>17658480.07</v>
      </c>
      <c r="D51" s="6">
        <f>'DE_VIE only'!D51</f>
        <v>23236690.870000001</v>
      </c>
      <c r="E51" s="6">
        <f>'DE_VIE only'!E51</f>
        <v>20663599.579999998</v>
      </c>
      <c r="F51" s="6">
        <f>'DE_VIE only'!F51</f>
        <v>20239355.18</v>
      </c>
      <c r="G51" s="6">
        <f>'DE_VIE only'!G51</f>
        <v>20480526.09</v>
      </c>
      <c r="H51" s="6">
        <f>'DE_VIE only'!H51</f>
        <v>20545575.129999999</v>
      </c>
      <c r="I51" s="6">
        <f>'DE_VIE only'!I51</f>
        <v>19796732.789999999</v>
      </c>
      <c r="J51" s="6">
        <f>'DE_VIE only'!J51</f>
        <v>20209203.98</v>
      </c>
      <c r="K51" s="6">
        <f>'DE_VIE only'!K51</f>
        <v>21703998.75</v>
      </c>
      <c r="L51" s="6">
        <f>'DE_VIE only'!L51</f>
        <v>21968525.710000001</v>
      </c>
      <c r="M51" s="6">
        <f>'DE_VIE only'!M51</f>
        <v>20527288.300000001</v>
      </c>
      <c r="N51" s="6">
        <f>'DE_VIE only'!N51</f>
        <v>245008585.91</v>
      </c>
    </row>
    <row r="52" spans="1:14" x14ac:dyDescent="0.25">
      <c r="A52" s="2" t="s">
        <v>55</v>
      </c>
      <c r="B52" s="3">
        <f>'DE_VIE only'!B52</f>
        <v>606781</v>
      </c>
      <c r="C52" s="3">
        <f>'DE_VIE only'!C52</f>
        <v>542190</v>
      </c>
      <c r="D52" s="3">
        <f>'DE_VIE only'!D52</f>
        <v>674061</v>
      </c>
      <c r="E52" s="3">
        <f>'DE_VIE only'!E52</f>
        <v>776703</v>
      </c>
      <c r="F52" s="3">
        <f>'DE_VIE only'!F52</f>
        <v>851284</v>
      </c>
      <c r="G52" s="3">
        <f>'DE_VIE only'!G52</f>
        <v>866341</v>
      </c>
      <c r="H52" s="3">
        <f>'DE_VIE only'!H52</f>
        <v>910858</v>
      </c>
      <c r="I52" s="3">
        <f>'DE_VIE only'!I52</f>
        <v>906302</v>
      </c>
      <c r="J52" s="3">
        <f>'DE_VIE only'!J52</f>
        <v>868051</v>
      </c>
      <c r="K52" s="3">
        <f>'DE_VIE only'!K52</f>
        <v>859225</v>
      </c>
      <c r="L52" s="3">
        <f>'DE_VIE only'!L52</f>
        <v>709045</v>
      </c>
      <c r="M52" s="3">
        <f>'DE_VIE only'!M52</f>
        <v>712118</v>
      </c>
      <c r="N52" s="3">
        <f>'DE_VIE only'!N52</f>
        <v>9282959</v>
      </c>
    </row>
    <row r="53" spans="1:14" x14ac:dyDescent="0.25">
      <c r="A53" s="2" t="s">
        <v>56</v>
      </c>
      <c r="B53" s="5">
        <f>'DE_VIE only'!B53</f>
        <v>20.188959286425334</v>
      </c>
      <c r="C53" s="5">
        <f>'DE_VIE only'!C53</f>
        <v>19.063621620847062</v>
      </c>
      <c r="D53" s="5">
        <f>'DE_VIE only'!D53</f>
        <v>23.080599414006876</v>
      </c>
      <c r="E53" s="5">
        <f>'DE_VIE only'!E53</f>
        <v>22.899454776817894</v>
      </c>
      <c r="F53" s="5">
        <f>'DE_VIE only'!F53</f>
        <v>23.767099575114088</v>
      </c>
      <c r="G53" s="5">
        <f>'DE_VIE only'!G53</f>
        <v>23.714863196905707</v>
      </c>
      <c r="H53" s="5">
        <f>'DE_VIE only'!H53</f>
        <v>23.588385450107214</v>
      </c>
      <c r="I53" s="5">
        <f>'DE_VIE only'!I53</f>
        <v>24.22645604105292</v>
      </c>
      <c r="J53" s="5">
        <f>'DE_VIE only'!J53</f>
        <v>24.044905104468832</v>
      </c>
      <c r="K53" s="5">
        <f>'DE_VIE only'!K53</f>
        <v>23.535823549402963</v>
      </c>
      <c r="L53" s="5">
        <f>'DE_VIE only'!L53</f>
        <v>19.461393652339261</v>
      </c>
      <c r="M53" s="5">
        <f>'DE_VIE only'!M53</f>
        <v>17.108986853299193</v>
      </c>
      <c r="N53" s="5">
        <f>'DE_VIE only'!N53</f>
        <v>22.418380461898018</v>
      </c>
    </row>
    <row r="54" spans="1:14" x14ac:dyDescent="0.25">
      <c r="A54" s="26" t="s">
        <v>54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</row>
    <row r="55" spans="1:14" x14ac:dyDescent="0.25">
      <c r="A55" s="2" t="s">
        <v>44</v>
      </c>
      <c r="B55" s="5">
        <f>'DE_VIE only'!B55</f>
        <v>103.68658759458027</v>
      </c>
      <c r="C55" s="5">
        <f>'DE_VIE only'!C55</f>
        <v>83.637794789127028</v>
      </c>
      <c r="D55" s="5">
        <f>'DE_VIE only'!D55</f>
        <v>65.400353783572541</v>
      </c>
      <c r="E55" s="5">
        <f>'DE_VIE only'!E55</f>
        <v>37.701135300442679</v>
      </c>
      <c r="F55" s="5">
        <f>'DE_VIE only'!F55</f>
        <v>27.797662593066129</v>
      </c>
      <c r="G55" s="5">
        <f>'DE_VIE only'!G55</f>
        <v>18.160019829078333</v>
      </c>
      <c r="H55" s="5">
        <f>'DE_VIE only'!H55</f>
        <v>13.37395880992014</v>
      </c>
      <c r="I55" s="5">
        <f>'DE_VIE only'!I55</f>
        <v>12.134606498750555</v>
      </c>
      <c r="J55" s="5">
        <f>'DE_VIE only'!J55</f>
        <v>10.14818576378409</v>
      </c>
      <c r="K55" s="5">
        <f>'DE_VIE only'!K55</f>
        <v>12.003501436922015</v>
      </c>
      <c r="L55" s="5">
        <f>'DE_VIE only'!L55</f>
        <v>11.955423907557194</v>
      </c>
      <c r="M55" s="5">
        <f>'DE_VIE only'!M55</f>
        <v>13.854294493686648</v>
      </c>
      <c r="N55" s="5">
        <f>'DE_VIE only'!N55</f>
        <v>24.706613209207127</v>
      </c>
    </row>
    <row r="56" spans="1:14" x14ac:dyDescent="0.25">
      <c r="A56" s="2" t="s">
        <v>45</v>
      </c>
      <c r="B56" s="5">
        <f>'DE_VIE only'!B56</f>
        <v>108.77099931064657</v>
      </c>
      <c r="C56" s="5">
        <f>'DE_VIE only'!C56</f>
        <v>78.511492961087058</v>
      </c>
      <c r="D56" s="5">
        <f>'DE_VIE only'!D56</f>
        <v>58.77764143906299</v>
      </c>
      <c r="E56" s="5">
        <f>'DE_VIE only'!E56</f>
        <v>38.183364527700746</v>
      </c>
      <c r="F56" s="5">
        <f>'DE_VIE only'!F56</f>
        <v>27.889435497083646</v>
      </c>
      <c r="G56" s="5">
        <f>'DE_VIE only'!G56</f>
        <v>21.415760366120452</v>
      </c>
      <c r="H56" s="5">
        <f>'DE_VIE only'!H56</f>
        <v>18.482959649022956</v>
      </c>
      <c r="I56" s="5">
        <f>'DE_VIE only'!I56</f>
        <v>17.491353930170739</v>
      </c>
      <c r="J56" s="5">
        <f>'DE_VIE only'!J56</f>
        <v>15.539001036615785</v>
      </c>
      <c r="K56" s="5">
        <f>'DE_VIE only'!K56</f>
        <v>17.125704748232451</v>
      </c>
      <c r="L56" s="5">
        <f>'DE_VIE only'!L56</f>
        <v>16.650144972694392</v>
      </c>
      <c r="M56" s="5">
        <f>'DE_VIE only'!M56</f>
        <v>16.91131595450759</v>
      </c>
      <c r="N56" s="5">
        <f>'DE_VIE only'!N56</f>
        <v>28.194427748075547</v>
      </c>
    </row>
    <row r="57" spans="1:14" x14ac:dyDescent="0.25">
      <c r="A57" s="2" t="s">
        <v>46</v>
      </c>
      <c r="B57" s="5">
        <f>'DE_VIE only'!B57</f>
        <v>87.149789568365293</v>
      </c>
      <c r="C57" s="5">
        <f>'DE_VIE only'!C57</f>
        <v>110.23593915325738</v>
      </c>
      <c r="D57" s="5">
        <f>'DE_VIE only'!D57</f>
        <v>93.121852888609595</v>
      </c>
      <c r="E57" s="5">
        <f>'DE_VIE only'!E57</f>
        <v>38.07133912499021</v>
      </c>
      <c r="F57" s="5">
        <f>'DE_VIE only'!F57</f>
        <v>27.995884248476543</v>
      </c>
      <c r="G57" s="5">
        <f>'DE_VIE only'!G57</f>
        <v>8.9377332089552333</v>
      </c>
      <c r="H57" s="5">
        <f>'DE_VIE only'!H57</f>
        <v>-0.44559332361617798</v>
      </c>
      <c r="I57" s="5">
        <f>'DE_VIE only'!I57</f>
        <v>-2.0739949732383578</v>
      </c>
      <c r="J57" s="5">
        <f>'DE_VIE only'!J57</f>
        <v>-3.5387845510357785</v>
      </c>
      <c r="K57" s="5">
        <f>'DE_VIE only'!K57</f>
        <v>-1.9969964492436376</v>
      </c>
      <c r="L57" s="5">
        <f>'DE_VIE only'!L57</f>
        <v>-4.063490282958016</v>
      </c>
      <c r="M57" s="5">
        <f>'DE_VIE only'!M57</f>
        <v>1.3368622165933264</v>
      </c>
      <c r="N57" s="5">
        <f>'DE_VIE only'!N57</f>
        <v>14.259408951939289</v>
      </c>
    </row>
    <row r="58" spans="1:14" x14ac:dyDescent="0.25">
      <c r="A58" s="2" t="s">
        <v>47</v>
      </c>
      <c r="B58" s="5">
        <f>'DE_VIE only'!B58</f>
        <v>47.209468421589641</v>
      </c>
      <c r="C58" s="5">
        <f>'DE_VIE only'!C58</f>
        <v>48.013737836290794</v>
      </c>
      <c r="D58" s="5">
        <f>'DE_VIE only'!D58</f>
        <v>36.640379886373275</v>
      </c>
      <c r="E58" s="5">
        <f>'DE_VIE only'!E58</f>
        <v>23.013048635824429</v>
      </c>
      <c r="F58" s="5">
        <f>'DE_VIE only'!F58</f>
        <v>17.647058823529417</v>
      </c>
      <c r="G58" s="5">
        <f>'DE_VIE only'!G58</f>
        <v>14.195148842337368</v>
      </c>
      <c r="H58" s="5">
        <f>'DE_VIE only'!H58</f>
        <v>12.733578342564321</v>
      </c>
      <c r="I58" s="5">
        <f>'DE_VIE only'!I58</f>
        <v>9.2210017131915798</v>
      </c>
      <c r="J58" s="5">
        <f>'DE_VIE only'!J58</f>
        <v>6.3298281610669305</v>
      </c>
      <c r="K58" s="5">
        <f>'DE_VIE only'!K58</f>
        <v>10.296646603611359</v>
      </c>
      <c r="L58" s="5">
        <f>'DE_VIE only'!L58</f>
        <v>10.51580698835275</v>
      </c>
      <c r="M58" s="5">
        <f>'DE_VIE only'!M58</f>
        <v>9.1908356509071698</v>
      </c>
      <c r="N58" s="5">
        <f>'DE_VIE only'!N58</f>
        <v>17.346559667112494</v>
      </c>
    </row>
    <row r="59" spans="1:14" x14ac:dyDescent="0.25">
      <c r="A59" s="2" t="s">
        <v>48</v>
      </c>
      <c r="B59" s="5">
        <f>'DE_VIE only'!B59</f>
        <v>-13.438947843314143</v>
      </c>
      <c r="C59" s="5">
        <f>'DE_VIE only'!C59</f>
        <v>-3.2887128596828963</v>
      </c>
      <c r="D59" s="5">
        <f>'DE_VIE only'!D59</f>
        <v>5.6172634089543871</v>
      </c>
      <c r="E59" s="5">
        <f>'DE_VIE only'!E59</f>
        <v>-5.7901069704035528</v>
      </c>
      <c r="F59" s="5">
        <f>'DE_VIE only'!F59</f>
        <v>-3.4176473249639905</v>
      </c>
      <c r="G59" s="5">
        <f>'DE_VIE only'!G59</f>
        <v>2.1549574412405015</v>
      </c>
      <c r="H59" s="5">
        <f>'DE_VIE only'!H59</f>
        <v>-3.9052095754398941</v>
      </c>
      <c r="I59" s="5">
        <f>'DE_VIE only'!I59</f>
        <v>0.74810659566326709</v>
      </c>
      <c r="J59" s="5">
        <f>'DE_VIE only'!J59</f>
        <v>-5.1466909922622817</v>
      </c>
      <c r="K59" s="5">
        <f>'DE_VIE only'!K59</f>
        <v>-4.8631447162412744</v>
      </c>
      <c r="L59" s="5">
        <f>'DE_VIE only'!L59</f>
        <v>2.4071968291709211</v>
      </c>
      <c r="M59" s="5">
        <f>'DE_VIE only'!M59</f>
        <v>2.2874782551969286</v>
      </c>
      <c r="N59" s="5">
        <f>'DE_VIE only'!N59</f>
        <v>-2.24568131842523</v>
      </c>
    </row>
    <row r="60" spans="1:14" x14ac:dyDescent="0.25">
      <c r="A60" s="2" t="s">
        <v>55</v>
      </c>
      <c r="B60" s="5">
        <f>'DE_VIE only'!B60</f>
        <v>40.28321080131316</v>
      </c>
      <c r="C60" s="5">
        <f>'DE_VIE only'!C60</f>
        <v>45.672464655908954</v>
      </c>
      <c r="D60" s="5">
        <f>'DE_VIE only'!D60</f>
        <v>33.742527266919176</v>
      </c>
      <c r="E60" s="5">
        <f>'DE_VIE only'!E60</f>
        <v>21.30752987774023</v>
      </c>
      <c r="F60" s="5">
        <f>'DE_VIE only'!F60</f>
        <v>19.657480525249007</v>
      </c>
      <c r="G60" s="5">
        <f>'DE_VIE only'!G60</f>
        <v>17.288030499130834</v>
      </c>
      <c r="H60" s="5">
        <f>'DE_VIE only'!H60</f>
        <v>12.571124898039887</v>
      </c>
      <c r="I60" s="5">
        <f>'DE_VIE only'!I60</f>
        <v>10.602595488039125</v>
      </c>
      <c r="J60" s="5">
        <f>'DE_VIE only'!J60</f>
        <v>8.9675802835501361</v>
      </c>
      <c r="K60" s="5">
        <f>'DE_VIE only'!K60</f>
        <v>11.219338554138879</v>
      </c>
      <c r="L60" s="5">
        <f>'DE_VIE only'!L60</f>
        <v>13.416350752595285</v>
      </c>
      <c r="M60" s="5">
        <f>'DE_VIE only'!M60</f>
        <v>12.263371631080444</v>
      </c>
      <c r="N60" s="5">
        <f>'DE_VIE only'!N60</f>
        <v>18.159200592135115</v>
      </c>
    </row>
    <row r="61" spans="1:14" x14ac:dyDescent="0.25">
      <c r="A61" s="2" t="s">
        <v>58</v>
      </c>
      <c r="B61" s="5">
        <f>'DE_VIE only'!B61</f>
        <v>-1.7839226154039309</v>
      </c>
      <c r="C61" s="5">
        <f>'DE_VIE only'!C61</f>
        <v>2.4118471942364401</v>
      </c>
      <c r="D61" s="5">
        <f>'DE_VIE only'!D61</f>
        <v>3.3130834570448968</v>
      </c>
      <c r="E61" s="5">
        <f>'DE_VIE only'!E61</f>
        <v>6.1399170835571226E-2</v>
      </c>
      <c r="F61" s="5">
        <f>'DE_VIE only'!F61</f>
        <v>3.6807072741002145E-2</v>
      </c>
      <c r="G61" s="5">
        <f>'DE_VIE only'!G61</f>
        <v>-2.007617187511805</v>
      </c>
      <c r="H61" s="5">
        <f>'DE_VIE only'!H61</f>
        <v>-3.2743997313283693</v>
      </c>
      <c r="I61" s="5">
        <f>'DE_VIE only'!I61</f>
        <v>-3.5151445101013579</v>
      </c>
      <c r="J61" s="5">
        <f>'DE_VIE only'!J61</f>
        <v>-3.4117536344091235</v>
      </c>
      <c r="K61" s="5">
        <f>'DE_VIE only'!K61</f>
        <v>-3.3622770314577828</v>
      </c>
      <c r="L61" s="5">
        <f>'DE_VIE only'!L61</f>
        <v>-3.2495490597286292</v>
      </c>
      <c r="M61" s="5">
        <f>'DE_VIE only'!M61</f>
        <v>-2.1133532219313693</v>
      </c>
      <c r="N61" s="5">
        <f>'DE_VIE only'!N61</f>
        <v>-2.0498040550962919</v>
      </c>
    </row>
    <row r="62" spans="1:14" x14ac:dyDescent="0.25">
      <c r="A62" s="1"/>
    </row>
    <row r="63" spans="1:14" x14ac:dyDescent="0.25">
      <c r="A63" s="1"/>
    </row>
    <row r="64" spans="1:14" x14ac:dyDescent="0.25">
      <c r="B64" s="25">
        <v>2022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</row>
    <row r="65" spans="1:14" x14ac:dyDescent="0.25">
      <c r="A65" s="1"/>
      <c r="B65" s="17" t="s">
        <v>32</v>
      </c>
      <c r="C65" s="17" t="s">
        <v>33</v>
      </c>
      <c r="D65" s="17" t="s">
        <v>34</v>
      </c>
      <c r="E65" s="17" t="s">
        <v>14</v>
      </c>
      <c r="F65" s="17" t="s">
        <v>35</v>
      </c>
      <c r="G65" s="17" t="s">
        <v>36</v>
      </c>
      <c r="H65" s="17" t="s">
        <v>37</v>
      </c>
      <c r="I65" s="17" t="s">
        <v>15</v>
      </c>
      <c r="J65" s="17" t="s">
        <v>16</v>
      </c>
      <c r="K65" s="17" t="s">
        <v>38</v>
      </c>
      <c r="L65" s="17" t="s">
        <v>18</v>
      </c>
      <c r="M65" s="17" t="s">
        <v>39</v>
      </c>
      <c r="N65" s="17" t="s">
        <v>40</v>
      </c>
    </row>
    <row r="66" spans="1:14" x14ac:dyDescent="0.25">
      <c r="A66" s="26" t="s">
        <v>31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</row>
    <row r="67" spans="1:14" x14ac:dyDescent="0.25">
      <c r="A67" s="2" t="s">
        <v>44</v>
      </c>
      <c r="B67" s="3">
        <f>'DE_VIE only'!B67</f>
        <v>819674</v>
      </c>
      <c r="C67" s="3">
        <f>'DE_VIE only'!C67</f>
        <v>874057</v>
      </c>
      <c r="D67" s="3">
        <f>'DE_VIE only'!D67</f>
        <v>1239741</v>
      </c>
      <c r="E67" s="3">
        <f>'DE_VIE only'!E67</f>
        <v>1790275</v>
      </c>
      <c r="F67" s="3">
        <f>'DE_VIE only'!F67</f>
        <v>2113282</v>
      </c>
      <c r="G67" s="3">
        <f>'DE_VIE only'!G67</f>
        <v>2400515</v>
      </c>
      <c r="H67" s="3">
        <f>'DE_VIE only'!H67</f>
        <v>2773629</v>
      </c>
      <c r="I67" s="3">
        <f>'DE_VIE only'!I67</f>
        <v>2768009</v>
      </c>
      <c r="J67" s="3">
        <f>'DE_VIE only'!J67</f>
        <v>2650592</v>
      </c>
      <c r="K67" s="3">
        <f>'DE_VIE only'!K67</f>
        <v>2445853</v>
      </c>
      <c r="L67" s="3">
        <f>'DE_VIE only'!L67</f>
        <v>1884149</v>
      </c>
      <c r="M67" s="3">
        <f>'DE_VIE only'!M67</f>
        <v>1922357</v>
      </c>
      <c r="N67" s="3">
        <f>'DE_VIE only'!N67</f>
        <v>23682133</v>
      </c>
    </row>
    <row r="68" spans="1:14" x14ac:dyDescent="0.25">
      <c r="A68" s="2" t="s">
        <v>45</v>
      </c>
      <c r="B68" s="3">
        <f>'DE_VIE only'!B68</f>
        <v>635378</v>
      </c>
      <c r="C68" s="3">
        <f>'DE_VIE only'!C68</f>
        <v>725183</v>
      </c>
      <c r="D68" s="3">
        <f>'DE_VIE only'!D68</f>
        <v>989366</v>
      </c>
      <c r="E68" s="3">
        <f>'DE_VIE only'!E68</f>
        <v>1370974</v>
      </c>
      <c r="F68" s="3">
        <f>'DE_VIE only'!F68</f>
        <v>1605253</v>
      </c>
      <c r="G68" s="3">
        <f>'DE_VIE only'!G68</f>
        <v>1775809</v>
      </c>
      <c r="H68" s="3">
        <f>'DE_VIE only'!H68</f>
        <v>2020645</v>
      </c>
      <c r="I68" s="3">
        <f>'DE_VIE only'!I68</f>
        <v>1994837</v>
      </c>
      <c r="J68" s="3">
        <f>'DE_VIE only'!J68</f>
        <v>1914885</v>
      </c>
      <c r="K68" s="3">
        <f>'DE_VIE only'!K68</f>
        <v>1781842</v>
      </c>
      <c r="L68" s="3">
        <f>'DE_VIE only'!L68</f>
        <v>1450618</v>
      </c>
      <c r="M68" s="3">
        <f>'DE_VIE only'!M68</f>
        <v>1545137</v>
      </c>
      <c r="N68" s="3">
        <f>'DE_VIE only'!N68</f>
        <v>17809927</v>
      </c>
    </row>
    <row r="69" spans="1:14" x14ac:dyDescent="0.25">
      <c r="A69" s="2" t="s">
        <v>46</v>
      </c>
      <c r="B69" s="3">
        <f>'DE_VIE only'!B69</f>
        <v>180106</v>
      </c>
      <c r="C69" s="3">
        <f>'DE_VIE only'!C69</f>
        <v>145546</v>
      </c>
      <c r="D69" s="3">
        <f>'DE_VIE only'!D69</f>
        <v>245066</v>
      </c>
      <c r="E69" s="3">
        <f>'DE_VIE only'!E69</f>
        <v>408864</v>
      </c>
      <c r="F69" s="3">
        <f>'DE_VIE only'!F69</f>
        <v>501488</v>
      </c>
      <c r="G69" s="3">
        <f>'DE_VIE only'!G69</f>
        <v>617472</v>
      </c>
      <c r="H69" s="3">
        <f>'DE_VIE only'!H69</f>
        <v>745074</v>
      </c>
      <c r="I69" s="3">
        <f>'DE_VIE only'!I69</f>
        <v>767890</v>
      </c>
      <c r="J69" s="3">
        <f>'DE_VIE only'!J69</f>
        <v>727764</v>
      </c>
      <c r="K69" s="3">
        <f>'DE_VIE only'!K69</f>
        <v>657888</v>
      </c>
      <c r="L69" s="3">
        <f>'DE_VIE only'!L69</f>
        <v>427908</v>
      </c>
      <c r="M69" s="3">
        <f>'DE_VIE only'!M69</f>
        <v>369522</v>
      </c>
      <c r="N69" s="3">
        <f>'DE_VIE only'!N69</f>
        <v>5794588</v>
      </c>
    </row>
    <row r="70" spans="1:14" x14ac:dyDescent="0.25">
      <c r="A70" s="2" t="s">
        <v>47</v>
      </c>
      <c r="B70" s="3">
        <f>'DE_VIE only'!B70</f>
        <v>9801</v>
      </c>
      <c r="C70" s="3">
        <f>'DE_VIE only'!C70</f>
        <v>8735</v>
      </c>
      <c r="D70" s="3">
        <f>'DE_VIE only'!D70</f>
        <v>11793</v>
      </c>
      <c r="E70" s="3">
        <f>'DE_VIE only'!E70</f>
        <v>15174</v>
      </c>
      <c r="F70" s="3">
        <f>'DE_VIE only'!F70</f>
        <v>17374</v>
      </c>
      <c r="G70" s="3">
        <f>'DE_VIE only'!G70</f>
        <v>18140</v>
      </c>
      <c r="H70" s="3">
        <f>'DE_VIE only'!H70</f>
        <v>19319</v>
      </c>
      <c r="I70" s="3">
        <f>'DE_VIE only'!I70</f>
        <v>19846</v>
      </c>
      <c r="J70" s="3">
        <f>'DE_VIE only'!J70</f>
        <v>19495</v>
      </c>
      <c r="K70" s="3">
        <f>'DE_VIE only'!K70</f>
        <v>18608</v>
      </c>
      <c r="L70" s="3">
        <f>'DE_VIE only'!L70</f>
        <v>15025</v>
      </c>
      <c r="M70" s="3">
        <f>'DE_VIE only'!M70</f>
        <v>15102</v>
      </c>
      <c r="N70" s="3">
        <f>'DE_VIE only'!N70</f>
        <v>188412</v>
      </c>
    </row>
    <row r="71" spans="1:14" x14ac:dyDescent="0.25">
      <c r="A71" s="2" t="s">
        <v>48</v>
      </c>
      <c r="B71" s="6">
        <f>'DE_VIE only'!B71</f>
        <v>20769860.129999999</v>
      </c>
      <c r="C71" s="6">
        <f>'DE_VIE only'!C71</f>
        <v>18258965</v>
      </c>
      <c r="D71" s="6">
        <f>'DE_VIE only'!D71</f>
        <v>22000845.43</v>
      </c>
      <c r="E71" s="6">
        <f>'DE_VIE only'!E71</f>
        <v>21933577.16</v>
      </c>
      <c r="F71" s="6">
        <f>'DE_VIE only'!F71</f>
        <v>20955541.689999998</v>
      </c>
      <c r="G71" s="6">
        <f>'DE_VIE only'!G71</f>
        <v>20048489.670000002</v>
      </c>
      <c r="H71" s="6">
        <f>'DE_VIE only'!H71</f>
        <v>21380529.620000001</v>
      </c>
      <c r="I71" s="6">
        <f>'DE_VIE only'!I71</f>
        <v>19649731.850000001</v>
      </c>
      <c r="J71" s="6">
        <f>'DE_VIE only'!J71</f>
        <v>21305744.829999998</v>
      </c>
      <c r="K71" s="6">
        <f>'DE_VIE only'!K71</f>
        <v>22813449.829999998</v>
      </c>
      <c r="L71" s="6">
        <f>'DE_VIE only'!L71</f>
        <v>21452130.699999999</v>
      </c>
      <c r="M71" s="6">
        <f>'DE_VIE only'!M71</f>
        <v>20068231.859999999</v>
      </c>
      <c r="N71" s="6">
        <f>'DE_VIE only'!N71</f>
        <v>250637096.35999995</v>
      </c>
    </row>
    <row r="72" spans="1:14" x14ac:dyDescent="0.25">
      <c r="A72" s="19" t="s">
        <v>55</v>
      </c>
      <c r="B72" s="3">
        <f>'DE_VIE only'!B72</f>
        <v>432540</v>
      </c>
      <c r="C72" s="3">
        <f>'DE_VIE only'!C72</f>
        <v>372198</v>
      </c>
      <c r="D72" s="3">
        <f>'DE_VIE only'!D72</f>
        <v>503999</v>
      </c>
      <c r="E72" s="3">
        <f>'DE_VIE only'!E72</f>
        <v>640276</v>
      </c>
      <c r="F72" s="3">
        <f>'DE_VIE only'!F72</f>
        <v>711434</v>
      </c>
      <c r="G72" s="3">
        <f>'DE_VIE only'!G72</f>
        <v>738644</v>
      </c>
      <c r="H72" s="3">
        <f>'DE_VIE only'!H72</f>
        <v>809140</v>
      </c>
      <c r="I72" s="3">
        <f>'DE_VIE only'!I72</f>
        <v>819422</v>
      </c>
      <c r="J72" s="3">
        <f>'DE_VIE only'!J72</f>
        <v>796614</v>
      </c>
      <c r="K72" s="3">
        <f>'DE_VIE only'!K72</f>
        <v>772550</v>
      </c>
      <c r="L72" s="3">
        <f>'DE_VIE only'!L72</f>
        <v>625170</v>
      </c>
      <c r="M72" s="3">
        <f>'DE_VIE only'!M72</f>
        <v>634328</v>
      </c>
      <c r="N72" s="3">
        <f>'DE_VIE only'!N72</f>
        <v>7856315</v>
      </c>
    </row>
    <row r="73" spans="1:14" x14ac:dyDescent="0.25">
      <c r="A73" s="2" t="s">
        <v>56</v>
      </c>
      <c r="B73" s="5">
        <f>'DE_VIE only'!B73</f>
        <v>21.972881901829265</v>
      </c>
      <c r="C73" s="5">
        <f>'DE_VIE only'!C73</f>
        <v>16.651774426610622</v>
      </c>
      <c r="D73" s="5">
        <f>'DE_VIE only'!D73</f>
        <v>19.767515956961979</v>
      </c>
      <c r="E73" s="5">
        <f>'DE_VIE only'!E73</f>
        <v>22.838055605982323</v>
      </c>
      <c r="F73" s="5">
        <f>'DE_VIE only'!F73</f>
        <v>23.730292502373086</v>
      </c>
      <c r="G73" s="5">
        <f>'DE_VIE only'!G73</f>
        <v>25.722480384417512</v>
      </c>
      <c r="H73" s="5">
        <f>'DE_VIE only'!H73</f>
        <v>26.862785181435584</v>
      </c>
      <c r="I73" s="5">
        <f>'DE_VIE only'!I73</f>
        <v>27.741600551154278</v>
      </c>
      <c r="J73" s="5">
        <f>'DE_VIE only'!J73</f>
        <v>27.456658738877955</v>
      </c>
      <c r="K73" s="5">
        <f>'DE_VIE only'!K73</f>
        <v>26.898100580860746</v>
      </c>
      <c r="L73" s="5">
        <f>'DE_VIE only'!L73</f>
        <v>22.71094271206789</v>
      </c>
      <c r="M73" s="5">
        <f>'DE_VIE only'!M73</f>
        <v>19.222340075230562</v>
      </c>
      <c r="N73" s="5">
        <f>'DE_VIE only'!N73</f>
        <v>24.46818451699431</v>
      </c>
    </row>
    <row r="74" spans="1:14" x14ac:dyDescent="0.25">
      <c r="A74" s="26" t="s">
        <v>54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</row>
    <row r="75" spans="1:14" x14ac:dyDescent="0.25">
      <c r="A75" s="2" t="s">
        <v>44</v>
      </c>
      <c r="B75" s="5">
        <f>'DE_VIE only'!B75</f>
        <v>313.36090168688065</v>
      </c>
      <c r="C75" s="5">
        <f>'DE_VIE only'!C75</f>
        <v>450.46225737785448</v>
      </c>
      <c r="D75" s="5">
        <f>'DE_VIE only'!D75</f>
        <v>474.92035225865692</v>
      </c>
      <c r="E75" s="5">
        <f>'DE_VIE only'!E75</f>
        <v>565.2156788430741</v>
      </c>
      <c r="F75" s="5">
        <f>'DE_VIE only'!F75</f>
        <v>428.95789426258642</v>
      </c>
      <c r="G75" s="5">
        <f>'DE_VIE only'!G75</f>
        <v>230.99412059941207</v>
      </c>
      <c r="H75" s="5">
        <f>'DE_VIE only'!H75</f>
        <v>88.089315721731623</v>
      </c>
      <c r="I75" s="5">
        <f>'DE_VIE only'!I75</f>
        <v>55.668263460930653</v>
      </c>
      <c r="J75" s="5">
        <f>'DE_VIE only'!J75</f>
        <v>68.257903974760609</v>
      </c>
      <c r="K75" s="5">
        <f>'DE_VIE only'!K75</f>
        <v>55.474381100400151</v>
      </c>
      <c r="L75" s="5">
        <f>'DE_VIE only'!L75</f>
        <v>68.820874071737819</v>
      </c>
      <c r="M75" s="5">
        <f>'DE_VIE only'!M75</f>
        <v>108.58863153508781</v>
      </c>
      <c r="N75" s="5">
        <f>'DE_VIE only'!N75</f>
        <v>127.59195285042378</v>
      </c>
    </row>
    <row r="76" spans="1:14" x14ac:dyDescent="0.25">
      <c r="A76" s="2" t="s">
        <v>45</v>
      </c>
      <c r="B76" s="5">
        <f>'DE_VIE only'!B76</f>
        <v>328.4121097700762</v>
      </c>
      <c r="C76" s="5">
        <f>'DE_VIE only'!C76</f>
        <v>493.85251607091681</v>
      </c>
      <c r="D76" s="5">
        <f>'DE_VIE only'!D76</f>
        <v>534.87233455469493</v>
      </c>
      <c r="E76" s="5">
        <f>'DE_VIE only'!E76</f>
        <v>671.71017821157989</v>
      </c>
      <c r="F76" s="5">
        <f>'DE_VIE only'!F76</f>
        <v>533.03612272261228</v>
      </c>
      <c r="G76" s="5">
        <f>'DE_VIE only'!G76</f>
        <v>233.15366864904416</v>
      </c>
      <c r="H76" s="5">
        <f>'DE_VIE only'!H76</f>
        <v>83.425031703338462</v>
      </c>
      <c r="I76" s="5">
        <f>'DE_VIE only'!I76</f>
        <v>51.952617378706002</v>
      </c>
      <c r="J76" s="5">
        <f>'DE_VIE only'!J76</f>
        <v>56.375991291416618</v>
      </c>
      <c r="K76" s="5">
        <f>'DE_VIE only'!K76</f>
        <v>44.865203252032515</v>
      </c>
      <c r="L76" s="5">
        <f>'DE_VIE only'!L76</f>
        <v>65.084954080413326</v>
      </c>
      <c r="M76" s="5">
        <f>'DE_VIE only'!M76</f>
        <v>117.14110250118748</v>
      </c>
      <c r="N76" s="5">
        <f>'DE_VIE only'!N76</f>
        <v>126.88446730595437</v>
      </c>
    </row>
    <row r="77" spans="1:14" x14ac:dyDescent="0.25">
      <c r="A77" s="2" t="s">
        <v>46</v>
      </c>
      <c r="B77" s="5">
        <f>'DE_VIE only'!B77</f>
        <v>280.24321243085757</v>
      </c>
      <c r="C77" s="5">
        <f>'DE_VIE only'!C77</f>
        <v>314.85007410785545</v>
      </c>
      <c r="D77" s="5">
        <f>'DE_VIE only'!D77</f>
        <v>329.24753030196871</v>
      </c>
      <c r="E77" s="5">
        <f>'DE_VIE only'!E77</f>
        <v>356.32142857142856</v>
      </c>
      <c r="F77" s="5">
        <f>'DE_VIE only'!F77</f>
        <v>248.89519674959649</v>
      </c>
      <c r="G77" s="5">
        <f>'DE_VIE only'!G77</f>
        <v>227.65478742597583</v>
      </c>
      <c r="H77" s="5">
        <f>'DE_VIE only'!H77</f>
        <v>102.89249671864194</v>
      </c>
      <c r="I77" s="5">
        <f>'DE_VIE only'!I77</f>
        <v>66.766567200482996</v>
      </c>
      <c r="J77" s="5">
        <f>'DE_VIE only'!J77</f>
        <v>109.96624448227115</v>
      </c>
      <c r="K77" s="5">
        <f>'DE_VIE only'!K77</f>
        <v>93.480536896961425</v>
      </c>
      <c r="L77" s="5">
        <f>'DE_VIE only'!L77</f>
        <v>82.757324677543352</v>
      </c>
      <c r="M77" s="5">
        <f>'DE_VIE only'!M77</f>
        <v>79.560915876224541</v>
      </c>
      <c r="N77" s="5">
        <f>'DE_VIE only'!N77</f>
        <v>130.34762504452249</v>
      </c>
    </row>
    <row r="78" spans="1:14" x14ac:dyDescent="0.25">
      <c r="A78" s="2" t="s">
        <v>47</v>
      </c>
      <c r="B78" s="5">
        <f>'DE_VIE only'!B78</f>
        <v>162.55022769890169</v>
      </c>
      <c r="C78" s="5">
        <f>'DE_VIE only'!C78</f>
        <v>211.29722024233786</v>
      </c>
      <c r="D78" s="5">
        <f>'DE_VIE only'!D78</f>
        <v>204.0216550657386</v>
      </c>
      <c r="E78" s="5">
        <f>'DE_VIE only'!E78</f>
        <v>202.93471750848471</v>
      </c>
      <c r="F78" s="5">
        <f>'DE_VIE only'!F78</f>
        <v>199.24216327936617</v>
      </c>
      <c r="G78" s="5">
        <f>'DE_VIE only'!G78</f>
        <v>120.62758452931162</v>
      </c>
      <c r="H78" s="5">
        <f>'DE_VIE only'!H78</f>
        <v>42.281632051848582</v>
      </c>
      <c r="I78" s="5">
        <f>'DE_VIE only'!I78</f>
        <v>29.967256057629331</v>
      </c>
      <c r="J78" s="5">
        <f>'DE_VIE only'!J78</f>
        <v>32.854027531688715</v>
      </c>
      <c r="K78" s="5">
        <f>'DE_VIE only'!K78</f>
        <v>28.039633936558172</v>
      </c>
      <c r="L78" s="5">
        <f>'DE_VIE only'!L78</f>
        <v>21.09123146357188</v>
      </c>
      <c r="M78" s="5">
        <f>'DE_VIE only'!M78</f>
        <v>29.642029358743251</v>
      </c>
      <c r="N78" s="5">
        <f>'DE_VIE only'!N78</f>
        <v>68.877894000914239</v>
      </c>
    </row>
    <row r="79" spans="1:14" x14ac:dyDescent="0.25">
      <c r="A79" s="2" t="s">
        <v>48</v>
      </c>
      <c r="B79" s="5">
        <f>'DE_VIE only'!B79</f>
        <v>5.2447397598961665</v>
      </c>
      <c r="C79" s="5">
        <f>'DE_VIE only'!C79</f>
        <v>-1.5327623275997682</v>
      </c>
      <c r="D79" s="5">
        <f>'DE_VIE only'!D79</f>
        <v>2.1063945338792411</v>
      </c>
      <c r="E79" s="5">
        <f>'DE_VIE only'!E79</f>
        <v>0.59816374577694731</v>
      </c>
      <c r="F79" s="5">
        <f>'DE_VIE only'!F79</f>
        <v>-3.9384248797604826</v>
      </c>
      <c r="G79" s="5">
        <f>'DE_VIE only'!G79</f>
        <v>-6.1132082970483559</v>
      </c>
      <c r="H79" s="5">
        <f>'DE_VIE only'!H79</f>
        <v>-1.4314034720874003</v>
      </c>
      <c r="I79" s="5">
        <f>'DE_VIE only'!I79</f>
        <v>-2.9603945065709292</v>
      </c>
      <c r="J79" s="5">
        <f>'DE_VIE only'!J79</f>
        <v>-0.62784949736947038</v>
      </c>
      <c r="K79" s="5">
        <f>'DE_VIE only'!K79</f>
        <v>-7.5573708308308447</v>
      </c>
      <c r="L79" s="5">
        <f>'DE_VIE only'!L79</f>
        <v>-12.427536416989382</v>
      </c>
      <c r="M79" s="5">
        <f>'DE_VIE only'!M79</f>
        <v>-16.197645106119264</v>
      </c>
      <c r="N79" s="5">
        <f>'DE_VIE only'!N79</f>
        <v>-4.0804676527732342</v>
      </c>
    </row>
    <row r="80" spans="1:14" x14ac:dyDescent="0.25">
      <c r="A80" s="19" t="s">
        <v>55</v>
      </c>
      <c r="B80" s="5">
        <f>'DE_VIE only'!B80</f>
        <v>153.1353695434621</v>
      </c>
      <c r="C80" s="5">
        <f>'DE_VIE only'!C80</f>
        <v>162.73665485451286</v>
      </c>
      <c r="D80" s="5">
        <f>'DE_VIE only'!D80</f>
        <v>174.65586206144894</v>
      </c>
      <c r="E80" s="5">
        <f>'DE_VIE only'!E80</f>
        <v>168.19303250019897</v>
      </c>
      <c r="F80" s="5">
        <f>'DE_VIE only'!F80</f>
        <v>169.28163453786377</v>
      </c>
      <c r="G80" s="5">
        <f>'DE_VIE only'!G80</f>
        <v>112.88227037838681</v>
      </c>
      <c r="H80" s="5">
        <f>'DE_VIE only'!H80</f>
        <v>46.126951333155141</v>
      </c>
      <c r="I80" s="5">
        <f>'DE_VIE only'!I80</f>
        <v>32.28218580999274</v>
      </c>
      <c r="J80" s="5">
        <f>'DE_VIE only'!J80</f>
        <v>34.888091924128048</v>
      </c>
      <c r="K80" s="5">
        <f>'DE_VIE only'!K80</f>
        <v>29.184426633847306</v>
      </c>
      <c r="L80" s="5">
        <f>'DE_VIE only'!L80</f>
        <v>19.316587748278025</v>
      </c>
      <c r="M80" s="5">
        <f>'DE_VIE only'!M80</f>
        <v>26.448824673874903</v>
      </c>
      <c r="N80" s="5">
        <f>'DE_VIE only'!N80</f>
        <v>65.978953461840732</v>
      </c>
    </row>
    <row r="81" spans="1:14" x14ac:dyDescent="0.25">
      <c r="A81" s="2" t="s">
        <v>58</v>
      </c>
      <c r="B81" s="5">
        <f>'DE_VIE only'!B81</f>
        <v>-1.9137516491932018</v>
      </c>
      <c r="C81" s="5">
        <f>'DE_VIE only'!C81</f>
        <v>-5.4433725007003488</v>
      </c>
      <c r="D81" s="5">
        <f>'DE_VIE only'!D81</f>
        <v>-6.7084598727889464</v>
      </c>
      <c r="E81" s="5">
        <f>'DE_VIE only'!E81</f>
        <v>-10.454776402697593</v>
      </c>
      <c r="F81" s="5">
        <f>'DE_VIE only'!F81</f>
        <v>-12.247060207642487</v>
      </c>
      <c r="G81" s="5">
        <f>'DE_VIE only'!G81</f>
        <v>-0.26215375250743733</v>
      </c>
      <c r="H81" s="5">
        <f>'DE_VIE only'!H81</f>
        <v>1.9599279300769403</v>
      </c>
      <c r="I81" s="5">
        <f>'DE_VIE only'!I81</f>
        <v>1.8462016356546478</v>
      </c>
      <c r="J81" s="5">
        <f>'DE_VIE only'!J81</f>
        <v>5.4540751286158802</v>
      </c>
      <c r="K81" s="5">
        <f>'DE_VIE only'!K81</f>
        <v>5.2837014911334137</v>
      </c>
      <c r="L81" s="5">
        <f>'DE_VIE only'!L81</f>
        <v>1.7318590752872041</v>
      </c>
      <c r="M81" s="5">
        <f>'DE_VIE only'!M81</f>
        <v>-3.1074725770857299</v>
      </c>
      <c r="N81" s="5">
        <f>'DE_VIE only'!N81</f>
        <v>0.29271539352977882</v>
      </c>
    </row>
    <row r="82" spans="1:14" x14ac:dyDescent="0.25">
      <c r="A82" s="11" t="s">
        <v>63</v>
      </c>
    </row>
    <row r="83" spans="1:14" x14ac:dyDescent="0.25">
      <c r="A83" s="1"/>
    </row>
    <row r="84" spans="1:14" x14ac:dyDescent="0.25">
      <c r="B84" s="25">
        <v>2021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x14ac:dyDescent="0.25">
      <c r="A85" s="1"/>
      <c r="B85" s="17" t="s">
        <v>32</v>
      </c>
      <c r="C85" s="17" t="s">
        <v>33</v>
      </c>
      <c r="D85" s="17" t="s">
        <v>34</v>
      </c>
      <c r="E85" s="17" t="s">
        <v>14</v>
      </c>
      <c r="F85" s="17" t="s">
        <v>35</v>
      </c>
      <c r="G85" s="17" t="s">
        <v>36</v>
      </c>
      <c r="H85" s="17" t="s">
        <v>37</v>
      </c>
      <c r="I85" s="17" t="s">
        <v>15</v>
      </c>
      <c r="J85" s="17" t="s">
        <v>16</v>
      </c>
      <c r="K85" s="17" t="s">
        <v>38</v>
      </c>
      <c r="L85" s="17" t="s">
        <v>18</v>
      </c>
      <c r="M85" s="17" t="s">
        <v>39</v>
      </c>
      <c r="N85" s="17" t="s">
        <v>40</v>
      </c>
    </row>
    <row r="86" spans="1:14" x14ac:dyDescent="0.25">
      <c r="A86" s="26" t="s">
        <v>31</v>
      </c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</row>
    <row r="87" spans="1:14" x14ac:dyDescent="0.25">
      <c r="A87" s="2" t="s">
        <v>44</v>
      </c>
      <c r="B87" s="3">
        <f>'DE_VIE only'!B87</f>
        <v>198295</v>
      </c>
      <c r="C87" s="3">
        <f>'DE_VIE only'!C87</f>
        <v>158786</v>
      </c>
      <c r="D87" s="3">
        <f>'DE_VIE only'!D87</f>
        <v>215637</v>
      </c>
      <c r="E87" s="3">
        <f>'DE_VIE only'!E87</f>
        <v>269127</v>
      </c>
      <c r="F87" s="3">
        <f>'DE_VIE only'!F87</f>
        <v>399518</v>
      </c>
      <c r="G87" s="3">
        <f>'DE_VIE only'!G87</f>
        <v>725244</v>
      </c>
      <c r="H87" s="3">
        <f>'DE_VIE only'!H87</f>
        <v>1474634</v>
      </c>
      <c r="I87" s="3">
        <f>'DE_VIE only'!I87</f>
        <v>1778146</v>
      </c>
      <c r="J87" s="3">
        <f>'DE_VIE only'!J87</f>
        <v>1575315</v>
      </c>
      <c r="K87" s="3">
        <f>'DE_VIE only'!K87</f>
        <v>1573155</v>
      </c>
      <c r="L87" s="3">
        <f>'DE_VIE only'!L87</f>
        <v>1116064</v>
      </c>
      <c r="M87" s="3">
        <f>'DE_VIE only'!M87</f>
        <v>921602</v>
      </c>
      <c r="N87" s="3">
        <f>'DE_VIE only'!N87</f>
        <v>10405523</v>
      </c>
    </row>
    <row r="88" spans="1:14" x14ac:dyDescent="0.25">
      <c r="A88" s="2" t="s">
        <v>45</v>
      </c>
      <c r="B88" s="3">
        <f>'DE_VIE only'!B88</f>
        <v>148310</v>
      </c>
      <c r="C88" s="3">
        <f>'DE_VIE only'!C88</f>
        <v>122115</v>
      </c>
      <c r="D88" s="3">
        <f>'DE_VIE only'!D88</f>
        <v>155837</v>
      </c>
      <c r="E88" s="3">
        <f>'DE_VIE only'!E88</f>
        <v>177654</v>
      </c>
      <c r="F88" s="3">
        <f>'DE_VIE only'!F88</f>
        <v>253580</v>
      </c>
      <c r="G88" s="3">
        <f>'DE_VIE only'!G88</f>
        <v>533030</v>
      </c>
      <c r="H88" s="3">
        <f>'DE_VIE only'!H88</f>
        <v>1101619</v>
      </c>
      <c r="I88" s="3">
        <f>'DE_VIE only'!I88</f>
        <v>1312802</v>
      </c>
      <c r="J88" s="3">
        <f>'DE_VIE only'!J88</f>
        <v>1224539</v>
      </c>
      <c r="K88" s="3">
        <f>'DE_VIE only'!K88</f>
        <v>1230000</v>
      </c>
      <c r="L88" s="3">
        <f>'DE_VIE only'!L88</f>
        <v>878710</v>
      </c>
      <c r="M88" s="3">
        <f>'DE_VIE only'!M88</f>
        <v>711582</v>
      </c>
      <c r="N88" s="3">
        <f>'DE_VIE only'!N88</f>
        <v>7849778</v>
      </c>
    </row>
    <row r="89" spans="1:14" x14ac:dyDescent="0.25">
      <c r="A89" s="2" t="s">
        <v>46</v>
      </c>
      <c r="B89" s="3">
        <f>'DE_VIE only'!B89</f>
        <v>47366</v>
      </c>
      <c r="C89" s="3">
        <f>'DE_VIE only'!C89</f>
        <v>35084</v>
      </c>
      <c r="D89" s="3">
        <f>'DE_VIE only'!D89</f>
        <v>57092</v>
      </c>
      <c r="E89" s="3">
        <f>'DE_VIE only'!E89</f>
        <v>89600</v>
      </c>
      <c r="F89" s="3">
        <f>'DE_VIE only'!F89</f>
        <v>143736</v>
      </c>
      <c r="G89" s="3">
        <f>'DE_VIE only'!G89</f>
        <v>188452</v>
      </c>
      <c r="H89" s="3">
        <f>'DE_VIE only'!H89</f>
        <v>367226</v>
      </c>
      <c r="I89" s="3">
        <f>'DE_VIE only'!I89</f>
        <v>460458</v>
      </c>
      <c r="J89" s="3">
        <f>'DE_VIE only'!J89</f>
        <v>346610</v>
      </c>
      <c r="K89" s="3">
        <f>'DE_VIE only'!K89</f>
        <v>340028</v>
      </c>
      <c r="L89" s="3">
        <f>'DE_VIE only'!L89</f>
        <v>234140</v>
      </c>
      <c r="M89" s="3">
        <f>'DE_VIE only'!M89</f>
        <v>205792</v>
      </c>
      <c r="N89" s="3">
        <f>'DE_VIE only'!N89</f>
        <v>2515584</v>
      </c>
    </row>
    <row r="90" spans="1:14" x14ac:dyDescent="0.25">
      <c r="A90" s="2" t="s">
        <v>47</v>
      </c>
      <c r="B90" s="3">
        <f>'DE_VIE only'!B90</f>
        <v>3733</v>
      </c>
      <c r="C90" s="3">
        <f>'DE_VIE only'!C90</f>
        <v>2806</v>
      </c>
      <c r="D90" s="3">
        <f>'DE_VIE only'!D90</f>
        <v>3879</v>
      </c>
      <c r="E90" s="3">
        <f>'DE_VIE only'!E90</f>
        <v>5009</v>
      </c>
      <c r="F90" s="3">
        <f>'DE_VIE only'!F90</f>
        <v>5806</v>
      </c>
      <c r="G90" s="3">
        <f>'DE_VIE only'!G90</f>
        <v>8222</v>
      </c>
      <c r="H90" s="3">
        <f>'DE_VIE only'!H90</f>
        <v>13578</v>
      </c>
      <c r="I90" s="3">
        <f>'DE_VIE only'!I90</f>
        <v>15270</v>
      </c>
      <c r="J90" s="3">
        <f>'DE_VIE only'!J90</f>
        <v>14674</v>
      </c>
      <c r="K90" s="3">
        <f>'DE_VIE only'!K90</f>
        <v>14533</v>
      </c>
      <c r="L90" s="3">
        <f>'DE_VIE only'!L90</f>
        <v>12408</v>
      </c>
      <c r="M90" s="3">
        <f>'DE_VIE only'!M90</f>
        <v>11649</v>
      </c>
      <c r="N90" s="3">
        <f>'DE_VIE only'!N90</f>
        <v>111567</v>
      </c>
    </row>
    <row r="91" spans="1:14" x14ac:dyDescent="0.25">
      <c r="A91" s="2" t="s">
        <v>48</v>
      </c>
      <c r="B91" s="6">
        <f>'DE_VIE only'!B91</f>
        <v>19734820.170000002</v>
      </c>
      <c r="C91" s="6">
        <f>'DE_VIE only'!C91</f>
        <v>18543188</v>
      </c>
      <c r="D91" s="6">
        <f>'DE_VIE only'!D91</f>
        <v>21546981</v>
      </c>
      <c r="E91" s="6">
        <f>'DE_VIE only'!E91</f>
        <v>21803158.57</v>
      </c>
      <c r="F91" s="6">
        <f>'DE_VIE only'!F91</f>
        <v>21814697.149999999</v>
      </c>
      <c r="G91" s="6">
        <f>'DE_VIE only'!G91</f>
        <v>21353897.93</v>
      </c>
      <c r="H91" s="6">
        <f>'DE_VIE only'!H91</f>
        <v>21691015.57</v>
      </c>
      <c r="I91" s="6">
        <f>'DE_VIE only'!I91</f>
        <v>20249187.689999998</v>
      </c>
      <c r="J91" s="6">
        <f>'DE_VIE only'!J91</f>
        <v>21440358.009999998</v>
      </c>
      <c r="K91" s="6">
        <f>'DE_VIE only'!K91</f>
        <v>24678495.23</v>
      </c>
      <c r="L91" s="6">
        <f>'DE_VIE only'!L91</f>
        <v>24496433.949999999</v>
      </c>
      <c r="M91" s="6">
        <f>'DE_VIE only'!M91</f>
        <v>23947097.77</v>
      </c>
      <c r="N91" s="6">
        <f>'DE_VIE only'!N91</f>
        <v>261299331.03999999</v>
      </c>
    </row>
    <row r="92" spans="1:14" x14ac:dyDescent="0.25">
      <c r="A92" s="19" t="s">
        <v>55</v>
      </c>
      <c r="B92" s="3">
        <f>'DE_VIE only'!B92</f>
        <v>170873</v>
      </c>
      <c r="C92" s="3">
        <f>'DE_VIE only'!C92</f>
        <v>141662</v>
      </c>
      <c r="D92" s="3">
        <f>'DE_VIE only'!D92</f>
        <v>183502</v>
      </c>
      <c r="E92" s="3">
        <f>'DE_VIE only'!E92</f>
        <v>238737</v>
      </c>
      <c r="F92" s="3">
        <f>'DE_VIE only'!F92</f>
        <v>264197</v>
      </c>
      <c r="G92" s="3">
        <f>'DE_VIE only'!G92</f>
        <v>346973</v>
      </c>
      <c r="H92" s="3">
        <f>'DE_VIE only'!H92</f>
        <v>553724</v>
      </c>
      <c r="I92" s="3">
        <f>'DE_VIE only'!I92</f>
        <v>619450</v>
      </c>
      <c r="J92" s="3">
        <f>'DE_VIE only'!J92</f>
        <v>590574</v>
      </c>
      <c r="K92" s="3">
        <f>'DE_VIE only'!K92</f>
        <v>598021</v>
      </c>
      <c r="L92" s="3">
        <f>'DE_VIE only'!L92</f>
        <v>523959</v>
      </c>
      <c r="M92" s="3">
        <f>'DE_VIE only'!M92</f>
        <v>501648</v>
      </c>
      <c r="N92" s="3">
        <f>'DE_VIE only'!N92</f>
        <v>4733320</v>
      </c>
    </row>
    <row r="93" spans="1:14" x14ac:dyDescent="0.25">
      <c r="A93" s="2" t="s">
        <v>56</v>
      </c>
      <c r="B93" s="5">
        <f>'DE_VIE only'!B93</f>
        <v>23.886633551022467</v>
      </c>
      <c r="C93" s="5">
        <f>'DE_VIE only'!C93</f>
        <v>22.095146927310971</v>
      </c>
      <c r="D93" s="5">
        <f>'DE_VIE only'!D93</f>
        <v>26.475975829750926</v>
      </c>
      <c r="E93" s="5">
        <f>'DE_VIE only'!E93</f>
        <v>33.292832008679916</v>
      </c>
      <c r="F93" s="5">
        <f>'DE_VIE only'!F93</f>
        <v>35.977352710015573</v>
      </c>
      <c r="G93" s="5">
        <f>'DE_VIE only'!G93</f>
        <v>25.984634136924949</v>
      </c>
      <c r="H93" s="5">
        <f>'DE_VIE only'!H93</f>
        <v>24.902857251358643</v>
      </c>
      <c r="I93" s="5">
        <f>'DE_VIE only'!I93</f>
        <v>25.89539891549963</v>
      </c>
      <c r="J93" s="5">
        <f>'DE_VIE only'!J93</f>
        <v>22.002583610262075</v>
      </c>
      <c r="K93" s="5">
        <f>'DE_VIE only'!K93</f>
        <v>21.614399089727332</v>
      </c>
      <c r="L93" s="5">
        <f>'DE_VIE only'!L93</f>
        <v>20.979083636780686</v>
      </c>
      <c r="M93" s="5">
        <f>'DE_VIE only'!M93</f>
        <v>22.329812652316292</v>
      </c>
      <c r="N93" s="5">
        <f>'DE_VIE only'!N93</f>
        <v>24.175469123464531</v>
      </c>
    </row>
    <row r="94" spans="1:14" x14ac:dyDescent="0.25">
      <c r="A94" s="26" t="s">
        <v>54</v>
      </c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</row>
    <row r="95" spans="1:14" x14ac:dyDescent="0.25">
      <c r="A95" s="2" t="s">
        <v>44</v>
      </c>
      <c r="B95" s="5">
        <f>'DE_VIE only'!B95</f>
        <v>-90.52884571754997</v>
      </c>
      <c r="C95" s="5">
        <f>'DE_VIE only'!C95</f>
        <v>-92.129414149765481</v>
      </c>
      <c r="D95" s="5">
        <f>'DE_VIE only'!D95</f>
        <v>-73.327239397665167</v>
      </c>
      <c r="E95" s="5">
        <f>'DE_VIE only'!E95</f>
        <v>2030.5177327422421</v>
      </c>
      <c r="F95" s="5">
        <f>'DE_VIE only'!F95</f>
        <v>1877.6160776160775</v>
      </c>
      <c r="G95" s="5">
        <f>'DE_VIE only'!G95</f>
        <v>425.06733080420497</v>
      </c>
      <c r="H95" s="5">
        <f>'DE_VIE only'!H95</f>
        <v>155.84850009542484</v>
      </c>
      <c r="I95" s="5">
        <f>'DE_VIE only'!I95</f>
        <v>122.90464275506569</v>
      </c>
      <c r="J95" s="5">
        <f>'DE_VIE only'!J95</f>
        <v>180.18201964616972</v>
      </c>
      <c r="K95" s="5">
        <f>'DE_VIE only'!K95</f>
        <v>316.06079760491082</v>
      </c>
      <c r="L95" s="5">
        <f>'DE_VIE only'!L95</f>
        <v>516.21842475775054</v>
      </c>
      <c r="M95" s="5">
        <f>'DE_VIE only'!M95</f>
        <v>306.28380731538505</v>
      </c>
      <c r="N95" s="5">
        <f>'DE_VIE only'!N95</f>
        <v>33.183227615526967</v>
      </c>
    </row>
    <row r="96" spans="1:14" x14ac:dyDescent="0.25">
      <c r="A96" s="2" t="s">
        <v>45</v>
      </c>
      <c r="B96" s="5">
        <f>'DE_VIE only'!B96</f>
        <v>-91.085221459905441</v>
      </c>
      <c r="C96" s="5">
        <f>'DE_VIE only'!C96</f>
        <v>-92.516669965627486</v>
      </c>
      <c r="D96" s="5">
        <f>'DE_VIE only'!D96</f>
        <v>-76.264549361975639</v>
      </c>
      <c r="E96" s="5">
        <f>'DE_VIE only'!E96</f>
        <v>1348.6993394764741</v>
      </c>
      <c r="F96" s="5">
        <f>'DE_VIE only'!F96</f>
        <v>1198.3462188316012</v>
      </c>
      <c r="G96" s="5">
        <f>'DE_VIE only'!G96</f>
        <v>341.24269465737325</v>
      </c>
      <c r="H96" s="5">
        <f>'DE_VIE only'!H96</f>
        <v>126.48323814458</v>
      </c>
      <c r="I96" s="5">
        <f>'DE_VIE only'!I96</f>
        <v>97.899208434521356</v>
      </c>
      <c r="J96" s="5">
        <f>'DE_VIE only'!J96</f>
        <v>170.14948751549807</v>
      </c>
      <c r="K96" s="5">
        <f>'DE_VIE only'!K96</f>
        <v>339.48976310429845</v>
      </c>
      <c r="L96" s="5">
        <f>'DE_VIE only'!L96</f>
        <v>533.6698637051993</v>
      </c>
      <c r="M96" s="5">
        <f>'DE_VIE only'!M96</f>
        <v>312.11949219292967</v>
      </c>
      <c r="N96" s="5">
        <f>'DE_VIE only'!N96</f>
        <v>24.621805781345252</v>
      </c>
    </row>
    <row r="97" spans="1:14" x14ac:dyDescent="0.25">
      <c r="A97" s="2" t="s">
        <v>46</v>
      </c>
      <c r="B97" s="5">
        <f>'DE_VIE only'!B97</f>
        <v>-88.898888623270949</v>
      </c>
      <c r="C97" s="5">
        <f>'DE_VIE only'!C97</f>
        <v>-90.87812716125778</v>
      </c>
      <c r="D97" s="5">
        <f>'DE_VIE only'!D97</f>
        <v>-62.063603864605895</v>
      </c>
      <c r="E97" s="5">
        <f>'DE_VIE only'!E97</f>
        <v>27554.320987654319</v>
      </c>
      <c r="F97" s="5">
        <f>'DE_VIE only'!F97</f>
        <v>30352.542372881355</v>
      </c>
      <c r="G97" s="5">
        <f>'DE_VIE only'!G97</f>
        <v>989.56984273820547</v>
      </c>
      <c r="H97" s="5">
        <f>'DE_VIE only'!H97</f>
        <v>310.7122086520825</v>
      </c>
      <c r="I97" s="5">
        <f>'DE_VIE only'!I97</f>
        <v>245.9541090023892</v>
      </c>
      <c r="J97" s="5">
        <f>'DE_VIE only'!J97</f>
        <v>223.04695509534551</v>
      </c>
      <c r="K97" s="5">
        <f>'DE_VIE only'!K97</f>
        <v>253.50355553707323</v>
      </c>
      <c r="L97" s="5">
        <f>'DE_VIE only'!L97</f>
        <v>476.52910469811883</v>
      </c>
      <c r="M97" s="5">
        <f>'DE_VIE only'!M97</f>
        <v>299.87564122493393</v>
      </c>
      <c r="N97" s="5">
        <f>'DE_VIE only'!N97</f>
        <v>67.935559759831122</v>
      </c>
    </row>
    <row r="98" spans="1:14" x14ac:dyDescent="0.25">
      <c r="A98" s="2" t="s">
        <v>47</v>
      </c>
      <c r="B98" s="5">
        <f>'DE_VIE only'!B98</f>
        <v>-80.863279848259609</v>
      </c>
      <c r="C98" s="5">
        <f>'DE_VIE only'!C98</f>
        <v>-84.935845815214478</v>
      </c>
      <c r="D98" s="5">
        <f>'DE_VIE only'!D98</f>
        <v>-62.983109075293441</v>
      </c>
      <c r="E98" s="5">
        <f>'DE_VIE only'!E98</f>
        <v>421.77083333333331</v>
      </c>
      <c r="F98" s="5">
        <f>'DE_VIE only'!F98</f>
        <v>444.1424554826616</v>
      </c>
      <c r="G98" s="5">
        <f>'DE_VIE only'!G98</f>
        <v>235.18141051773341</v>
      </c>
      <c r="H98" s="5">
        <f>'DE_VIE only'!H98</f>
        <v>77.536610878661079</v>
      </c>
      <c r="I98" s="5">
        <f>'DE_VIE only'!I98</f>
        <v>45.511720983419089</v>
      </c>
      <c r="J98" s="5">
        <f>'DE_VIE only'!J98</f>
        <v>57.193358328869849</v>
      </c>
      <c r="K98" s="5">
        <f>'DE_VIE only'!K98</f>
        <v>108.03034640709993</v>
      </c>
      <c r="L98" s="5">
        <f>'DE_VIE only'!L98</f>
        <v>192.15917117965625</v>
      </c>
      <c r="M98" s="5">
        <f>'DE_VIE only'!M98</f>
        <v>185.72479764532744</v>
      </c>
      <c r="N98" s="5">
        <f>'DE_VIE only'!N98</f>
        <v>16.36107634543178</v>
      </c>
    </row>
    <row r="99" spans="1:14" x14ac:dyDescent="0.25">
      <c r="A99" s="2" t="s">
        <v>48</v>
      </c>
      <c r="B99" s="5">
        <f>'DE_VIE only'!B99</f>
        <v>-3.0539144102296301</v>
      </c>
      <c r="C99" s="5">
        <f>'DE_VIE only'!C99</f>
        <v>-10.952954122483948</v>
      </c>
      <c r="D99" s="5">
        <f>'DE_VIE only'!D99</f>
        <v>-2.694963955287244</v>
      </c>
      <c r="E99" s="5">
        <f>'DE_VIE only'!E99</f>
        <v>49.96706485009237</v>
      </c>
      <c r="F99" s="5">
        <f>'DE_VIE only'!F99</f>
        <v>40.33256449018976</v>
      </c>
      <c r="G99" s="5">
        <f>'DE_VIE only'!G99</f>
        <v>48.057715536323499</v>
      </c>
      <c r="H99" s="5">
        <f>'DE_VIE only'!H99</f>
        <v>36.881969390858529</v>
      </c>
      <c r="I99" s="5">
        <f>'DE_VIE only'!I99</f>
        <v>26.172149307406411</v>
      </c>
      <c r="J99" s="5">
        <f>'DE_VIE only'!J99</f>
        <v>18.112314727483781</v>
      </c>
      <c r="K99" s="5">
        <f>'DE_VIE only'!K99</f>
        <v>26.316779059454866</v>
      </c>
      <c r="L99" s="5">
        <f>'DE_VIE only'!L99</f>
        <v>17.742821040330913</v>
      </c>
      <c r="M99" s="5">
        <f>'DE_VIE only'!M99</f>
        <v>21.759771410693276</v>
      </c>
      <c r="N99" s="5">
        <f>'DE_VIE only'!N99</f>
        <v>19.923695462485512</v>
      </c>
    </row>
    <row r="100" spans="1:14" x14ac:dyDescent="0.25">
      <c r="A100" s="19" t="s">
        <v>55</v>
      </c>
      <c r="B100" s="5">
        <f>'DE_VIE only'!B100</f>
        <v>-78.629468478800561</v>
      </c>
      <c r="C100" s="5">
        <f>'DE_VIE only'!C100</f>
        <v>-81.219856877338202</v>
      </c>
      <c r="D100" s="5">
        <f>'DE_VIE only'!D100</f>
        <v>-59.979324693905141</v>
      </c>
      <c r="E100" s="5">
        <f>'DE_VIE only'!E100</f>
        <v>171.77073254026979</v>
      </c>
      <c r="F100" s="5">
        <f>'DE_VIE only'!F100</f>
        <v>177.31977159172021</v>
      </c>
      <c r="G100" s="5">
        <f>'DE_VIE only'!G100</f>
        <v>182.58582074357616</v>
      </c>
      <c r="H100" s="5">
        <f>'DE_VIE only'!H100</f>
        <v>83.563233251451166</v>
      </c>
      <c r="I100" s="5">
        <f>'DE_VIE only'!I100</f>
        <v>57.569945590101938</v>
      </c>
      <c r="J100" s="5">
        <f>'DE_VIE only'!J100</f>
        <v>72.589096541344603</v>
      </c>
      <c r="K100" s="5">
        <f>'DE_VIE only'!K100</f>
        <v>125.96845621353646</v>
      </c>
      <c r="L100" s="5">
        <f>'DE_VIE only'!L100</f>
        <v>181.97277996329763</v>
      </c>
      <c r="M100" s="5">
        <f>'DE_VIE only'!M100</f>
        <v>175.71863560915014</v>
      </c>
      <c r="N100" s="5">
        <f>'DE_VIE only'!N100</f>
        <v>18.698561895999212</v>
      </c>
    </row>
    <row r="101" spans="1:14" x14ac:dyDescent="0.25">
      <c r="A101" s="2" t="s">
        <v>58</v>
      </c>
      <c r="B101" s="5">
        <f>'DE_VIE only'!B101</f>
        <v>3.5072333294979003</v>
      </c>
      <c r="C101" s="5">
        <f>'DE_VIE only'!C101</f>
        <v>3.0308874447236995</v>
      </c>
      <c r="D101" s="5">
        <f>'DE_VIE only'!D101</f>
        <v>7.8609402185720576</v>
      </c>
      <c r="E101" s="5">
        <f>'DE_VIE only'!E101</f>
        <v>30.72791750583001</v>
      </c>
      <c r="F101" s="5">
        <f>'DE_VIE only'!F101</f>
        <v>33.640950373613236</v>
      </c>
      <c r="G101" s="5">
        <f>'DE_VIE only'!G101</f>
        <v>13.462552529094303</v>
      </c>
      <c r="H101" s="5">
        <f>'DE_VIE only'!H101</f>
        <v>9.389905501614555</v>
      </c>
      <c r="I101" s="5">
        <f>'DE_VIE only'!I101</f>
        <v>9.210513567832038</v>
      </c>
      <c r="J101" s="5">
        <f>'DE_VIE only'!J101</f>
        <v>2.9195115796420801</v>
      </c>
      <c r="K101" s="5">
        <f>'DE_VIE only'!K101</f>
        <v>-3.8249606682247794</v>
      </c>
      <c r="L101" s="5">
        <f>'DE_VIE only'!L101</f>
        <v>-1.4442385618224094</v>
      </c>
      <c r="M101" s="5">
        <f>'DE_VIE only'!M101</f>
        <v>-0.3578441232538303</v>
      </c>
      <c r="N101" s="5">
        <f>'DE_VIE only'!N101</f>
        <v>5.002835218011807</v>
      </c>
    </row>
    <row r="102" spans="1:14" x14ac:dyDescent="0.25">
      <c r="A102" s="11" t="s">
        <v>60</v>
      </c>
    </row>
    <row r="104" spans="1:14" x14ac:dyDescent="0.25">
      <c r="B104" s="25">
        <v>2020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 x14ac:dyDescent="0.25">
      <c r="A105" s="1"/>
      <c r="B105" s="17" t="s">
        <v>32</v>
      </c>
      <c r="C105" s="17" t="s">
        <v>33</v>
      </c>
      <c r="D105" s="17" t="s">
        <v>34</v>
      </c>
      <c r="E105" s="17" t="s">
        <v>14</v>
      </c>
      <c r="F105" s="17" t="s">
        <v>35</v>
      </c>
      <c r="G105" s="17" t="s">
        <v>36</v>
      </c>
      <c r="H105" s="17" t="s">
        <v>37</v>
      </c>
      <c r="I105" s="17" t="s">
        <v>15</v>
      </c>
      <c r="J105" s="17" t="s">
        <v>16</v>
      </c>
      <c r="K105" s="17" t="s">
        <v>38</v>
      </c>
      <c r="L105" s="17" t="s">
        <v>18</v>
      </c>
      <c r="M105" s="17" t="s">
        <v>39</v>
      </c>
      <c r="N105" s="17" t="s">
        <v>40</v>
      </c>
    </row>
    <row r="106" spans="1:14" x14ac:dyDescent="0.25">
      <c r="A106" s="26" t="s">
        <v>31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</row>
    <row r="107" spans="1:14" x14ac:dyDescent="0.25">
      <c r="A107" s="2" t="s">
        <v>44</v>
      </c>
      <c r="B107" s="3">
        <f>'DE_VIE Gruppe inkl. MLA und KSC'!B170</f>
        <v>2093673</v>
      </c>
      <c r="C107" s="3">
        <f>'DE_VIE Gruppe inkl. MLA und KSC'!C170</f>
        <v>2017461</v>
      </c>
      <c r="D107" s="3">
        <f>'DE_VIE Gruppe inkl. MLA und KSC'!D170</f>
        <v>808454</v>
      </c>
      <c r="E107" s="3">
        <f>'DE_VIE only'!E107</f>
        <v>12632</v>
      </c>
      <c r="F107" s="3">
        <f>'DE_VIE only'!F107</f>
        <v>20202</v>
      </c>
      <c r="G107" s="3">
        <f>'DE_VIE only'!G107</f>
        <v>138124</v>
      </c>
      <c r="H107" s="3">
        <f>'DE_VIE only'!H107</f>
        <v>576370</v>
      </c>
      <c r="I107" s="3">
        <f>'DE_VIE only'!I107</f>
        <v>797716</v>
      </c>
      <c r="J107" s="3">
        <f>'DE_VIE only'!J107</f>
        <v>562247</v>
      </c>
      <c r="K107" s="3">
        <f>'DE_VIE only'!K107</f>
        <v>378107</v>
      </c>
      <c r="L107" s="3">
        <f>'DE_VIE only'!L107</f>
        <v>181115</v>
      </c>
      <c r="M107" s="3">
        <f>'DE_VIE only'!M107</f>
        <v>226837</v>
      </c>
      <c r="N107" s="3">
        <f>'DE_VIE Gruppe inkl. MLA und KSC'!O170</f>
        <v>7812938</v>
      </c>
    </row>
    <row r="108" spans="1:14" x14ac:dyDescent="0.25">
      <c r="A108" s="2" t="s">
        <v>45</v>
      </c>
      <c r="B108" s="3">
        <f>'DE_VIE Gruppe inkl. MLA und KSC'!B171</f>
        <v>1663642</v>
      </c>
      <c r="C108" s="3">
        <f>'DE_VIE Gruppe inkl. MLA und KSC'!C171</f>
        <v>1631827</v>
      </c>
      <c r="D108" s="3">
        <f>'DE_VIE Gruppe inkl. MLA und KSC'!D171</f>
        <v>656558</v>
      </c>
      <c r="E108" s="3">
        <f>'DE_VIE only'!E108</f>
        <v>12263</v>
      </c>
      <c r="F108" s="3">
        <f>'DE_VIE only'!F108</f>
        <v>19531</v>
      </c>
      <c r="G108" s="3">
        <f>'DE_VIE only'!G108</f>
        <v>120802</v>
      </c>
      <c r="H108" s="3">
        <f>'DE_VIE only'!H108</f>
        <v>486402</v>
      </c>
      <c r="I108" s="3">
        <f>'DE_VIE only'!I108</f>
        <v>663369</v>
      </c>
      <c r="J108" s="3">
        <f>'DE_VIE only'!J108</f>
        <v>453282</v>
      </c>
      <c r="K108" s="3">
        <f>'DE_VIE only'!K108</f>
        <v>279870</v>
      </c>
      <c r="L108" s="3">
        <f>'DE_VIE only'!L108</f>
        <v>138670</v>
      </c>
      <c r="M108" s="3">
        <f>'DE_VIE only'!M108</f>
        <v>172664</v>
      </c>
      <c r="N108" s="3">
        <f>'DE_VIE Gruppe inkl. MLA und KSC'!O171</f>
        <v>6298880</v>
      </c>
    </row>
    <row r="109" spans="1:14" x14ac:dyDescent="0.25">
      <c r="A109" s="2" t="s">
        <v>46</v>
      </c>
      <c r="B109" s="3">
        <f>'DE_VIE Gruppe inkl. MLA und KSC'!B172</f>
        <v>426678</v>
      </c>
      <c r="C109" s="3">
        <f>'DE_VIE Gruppe inkl. MLA und KSC'!C172</f>
        <v>384614</v>
      </c>
      <c r="D109" s="3">
        <f>'DE_VIE Gruppe inkl. MLA und KSC'!D172</f>
        <v>150494</v>
      </c>
      <c r="E109" s="3">
        <f>'DE_VIE only'!E109</f>
        <v>324</v>
      </c>
      <c r="F109" s="3">
        <f>'DE_VIE only'!F109</f>
        <v>472</v>
      </c>
      <c r="G109" s="3">
        <f>'DE_VIE only'!G109</f>
        <v>17296</v>
      </c>
      <c r="H109" s="3">
        <f>'DE_VIE only'!H109</f>
        <v>89412</v>
      </c>
      <c r="I109" s="3">
        <f>'DE_VIE only'!I109</f>
        <v>133098</v>
      </c>
      <c r="J109" s="3">
        <f>'DE_VIE only'!J109</f>
        <v>107294</v>
      </c>
      <c r="K109" s="3">
        <f>'DE_VIE only'!K109</f>
        <v>96188</v>
      </c>
      <c r="L109" s="3">
        <f>'DE_VIE only'!L109</f>
        <v>40612</v>
      </c>
      <c r="M109" s="3">
        <f>'DE_VIE only'!M109</f>
        <v>51464</v>
      </c>
      <c r="N109" s="3">
        <f>'DE_VIE Gruppe inkl. MLA und KSC'!O172</f>
        <v>1497946</v>
      </c>
    </row>
    <row r="110" spans="1:14" x14ac:dyDescent="0.25">
      <c r="A110" s="2" t="s">
        <v>47</v>
      </c>
      <c r="B110" s="3">
        <f>'DE_VIE Gruppe inkl. MLA und KSC'!B173</f>
        <v>19507</v>
      </c>
      <c r="C110" s="3">
        <f>'DE_VIE Gruppe inkl. MLA und KSC'!C173</f>
        <v>18627</v>
      </c>
      <c r="D110" s="3">
        <f>'DE_VIE Gruppe inkl. MLA und KSC'!D173</f>
        <v>10479</v>
      </c>
      <c r="E110" s="3">
        <f>'DE_VIE only'!E110</f>
        <v>960</v>
      </c>
      <c r="F110" s="3">
        <f>'DE_VIE only'!F110</f>
        <v>1067</v>
      </c>
      <c r="G110" s="3">
        <f>'DE_VIE only'!G110</f>
        <v>2453</v>
      </c>
      <c r="H110" s="3">
        <f>'DE_VIE only'!H110</f>
        <v>7648</v>
      </c>
      <c r="I110" s="3">
        <f>'DE_VIE only'!I110</f>
        <v>10494</v>
      </c>
      <c r="J110" s="3">
        <f>'DE_VIE only'!J110</f>
        <v>9335</v>
      </c>
      <c r="K110" s="3">
        <f>'DE_VIE only'!K110</f>
        <v>6986</v>
      </c>
      <c r="L110" s="3">
        <f>'DE_VIE only'!L110</f>
        <v>4247</v>
      </c>
      <c r="M110" s="3">
        <f>'DE_VIE only'!M110</f>
        <v>4077</v>
      </c>
      <c r="N110" s="3">
        <f>'DE_VIE Gruppe inkl. MLA und KSC'!O173</f>
        <v>95880</v>
      </c>
    </row>
    <row r="111" spans="1:14" x14ac:dyDescent="0.25">
      <c r="A111" s="2" t="s">
        <v>48</v>
      </c>
      <c r="B111" s="6">
        <f>'DE_VIE Gruppe inkl. MLA und KSC'!B174</f>
        <v>20356489.949999999</v>
      </c>
      <c r="C111" s="6">
        <f>'DE_VIE Gruppe inkl. MLA und KSC'!C174</f>
        <v>20824035</v>
      </c>
      <c r="D111" s="6">
        <f>'DE_VIE Gruppe inkl. MLA und KSC'!D174</f>
        <v>22143747</v>
      </c>
      <c r="E111" s="6">
        <f>'DE_VIE only'!E111</f>
        <v>14538631.26</v>
      </c>
      <c r="F111" s="6">
        <f>'DE_VIE only'!F111</f>
        <v>15545000</v>
      </c>
      <c r="G111" s="6">
        <f>'DE_VIE only'!G111</f>
        <v>14422685</v>
      </c>
      <c r="H111" s="6">
        <f>'DE_VIE only'!H111</f>
        <v>15846510.439999999</v>
      </c>
      <c r="I111" s="6">
        <f>'DE_VIE only'!I111</f>
        <v>16048856.9</v>
      </c>
      <c r="J111" s="6">
        <f>'DE_VIE only'!J111</f>
        <v>18152517</v>
      </c>
      <c r="K111" s="6">
        <f>'DE_VIE only'!K111</f>
        <v>19536989</v>
      </c>
      <c r="L111" s="6">
        <f>'DE_VIE only'!L111</f>
        <v>20805034</v>
      </c>
      <c r="M111" s="6">
        <f>'DE_VIE only'!M111</f>
        <v>19667495.670000002</v>
      </c>
      <c r="N111" s="6">
        <f>'DE_VIE Gruppe inkl. MLA und KSC'!O174</f>
        <v>217887991.22000003</v>
      </c>
    </row>
    <row r="112" spans="1:14" x14ac:dyDescent="0.25">
      <c r="A112" s="19" t="s">
        <v>55</v>
      </c>
      <c r="B112" s="3">
        <v>799573</v>
      </c>
      <c r="C112" s="3">
        <f>'DE_VIE only'!C112</f>
        <v>754318</v>
      </c>
      <c r="D112" s="3">
        <f>'DE_VIE only'!D112</f>
        <v>458518</v>
      </c>
      <c r="E112" s="3">
        <f>'DE_VIE only'!E112</f>
        <v>87845</v>
      </c>
      <c r="F112" s="3">
        <f>'DE_VIE only'!F112</f>
        <v>95268</v>
      </c>
      <c r="G112" s="3">
        <f>'DE_VIE only'!G112</f>
        <v>122785</v>
      </c>
      <c r="H112" s="3">
        <f>'DE_VIE only'!H112</f>
        <v>301653</v>
      </c>
      <c r="I112" s="3">
        <f>'DE_VIE only'!I112</f>
        <v>393127</v>
      </c>
      <c r="J112" s="3">
        <f>'DE_VIE only'!J112</f>
        <v>342185</v>
      </c>
      <c r="K112" s="3">
        <f>'DE_VIE only'!K112</f>
        <v>264648</v>
      </c>
      <c r="L112" s="3">
        <f>'DE_VIE only'!L112</f>
        <v>185819</v>
      </c>
      <c r="M112" s="3">
        <f>'DE_VIE only'!M112</f>
        <v>181942</v>
      </c>
      <c r="N112" s="3">
        <f>SUM(B112:M112)</f>
        <v>3987681</v>
      </c>
    </row>
    <row r="113" spans="1:15" x14ac:dyDescent="0.25">
      <c r="A113" s="2" t="s">
        <v>56</v>
      </c>
      <c r="B113" s="5">
        <f>B109/B107*100</f>
        <v>20.379400221524566</v>
      </c>
      <c r="C113" s="5">
        <f>C109/C107*100</f>
        <v>19.064259482587271</v>
      </c>
      <c r="D113" s="5">
        <f>'DE_VIE only'!D113</f>
        <v>18.615035611178868</v>
      </c>
      <c r="E113" s="5">
        <f>'DE_VIE only'!E113</f>
        <v>2.5649145028499047</v>
      </c>
      <c r="F113" s="5">
        <f>'DE_VIE only'!F113</f>
        <v>2.3364023364023363</v>
      </c>
      <c r="G113" s="5">
        <f>'DE_VIE only'!G113</f>
        <v>12.522081607830646</v>
      </c>
      <c r="H113" s="5">
        <f>'DE_VIE only'!H113</f>
        <v>15.512951749744088</v>
      </c>
      <c r="I113" s="5">
        <f>'DE_VIE only'!I113</f>
        <v>16.684885347667592</v>
      </c>
      <c r="J113" s="5">
        <f>'DE_VIE only'!J113</f>
        <v>19.083072030619995</v>
      </c>
      <c r="K113" s="5">
        <f>'DE_VIE only'!K113</f>
        <v>25.439359757952111</v>
      </c>
      <c r="L113" s="5">
        <f>'DE_VIE only'!L113</f>
        <v>22.423322198603096</v>
      </c>
      <c r="M113" s="5">
        <f>'DE_VIE only'!M113</f>
        <v>22.687656775570122</v>
      </c>
      <c r="N113" s="5">
        <f>N109/N107*100</f>
        <v>19.172633905452724</v>
      </c>
    </row>
    <row r="114" spans="1:15" x14ac:dyDescent="0.25">
      <c r="A114" s="26" t="s">
        <v>54</v>
      </c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</row>
    <row r="115" spans="1:15" x14ac:dyDescent="0.25">
      <c r="A115" s="2" t="s">
        <v>44</v>
      </c>
      <c r="B115" s="5">
        <f t="shared" ref="B115:C120" si="3">(B107/B127-1)*100</f>
        <v>14.350685419321296</v>
      </c>
      <c r="C115" s="5">
        <f t="shared" si="3"/>
        <v>8.2510055331149736</v>
      </c>
      <c r="D115" s="5">
        <f>'DE_VIE only'!D115</f>
        <v>-65.817184892407852</v>
      </c>
      <c r="E115" s="5">
        <f>'DE_VIE only'!E115</f>
        <v>-99.53968101264347</v>
      </c>
      <c r="F115" s="5">
        <f>'DE_VIE only'!F115</f>
        <v>-99.297849512071096</v>
      </c>
      <c r="G115" s="5">
        <f>'DE_VIE only'!G115</f>
        <v>-95.373055831918023</v>
      </c>
      <c r="H115" s="5">
        <f>'DE_VIE only'!H115</f>
        <v>-81.768520275827157</v>
      </c>
      <c r="I115" s="5">
        <f>'DE_VIE only'!I115</f>
        <v>-74.683880140398983</v>
      </c>
      <c r="J115" s="5">
        <f>'DE_VIE only'!J115</f>
        <v>-81.11624495241</v>
      </c>
      <c r="K115" s="5">
        <f>'DE_VIE only'!K115</f>
        <v>-86.724036773140426</v>
      </c>
      <c r="L115" s="5">
        <f>'DE_VIE only'!L115</f>
        <v>-92.425794828387993</v>
      </c>
      <c r="M115" s="5">
        <f>'DE_VIE only'!M115</f>
        <v>-90.804544116800528</v>
      </c>
      <c r="N115" s="5">
        <f>'DE_VIE only'!N115</f>
        <v>-75.324075034736225</v>
      </c>
    </row>
    <row r="116" spans="1:15" x14ac:dyDescent="0.25">
      <c r="A116" s="2" t="s">
        <v>45</v>
      </c>
      <c r="B116" s="5">
        <f t="shared" si="3"/>
        <v>14.882327309690368</v>
      </c>
      <c r="C116" s="5">
        <f t="shared" si="3"/>
        <v>8.3407305409179067</v>
      </c>
      <c r="D116" s="5">
        <f>'DE_VIE only'!D116</f>
        <v>-64.144516780139838</v>
      </c>
      <c r="E116" s="5">
        <f>'DE_VIE only'!E116</f>
        <v>-99.414491560666704</v>
      </c>
      <c r="F116" s="5">
        <f>'DE_VIE only'!F116</f>
        <v>-99.119677998034817</v>
      </c>
      <c r="G116" s="5">
        <f>'DE_VIE only'!G116</f>
        <v>-94.69910224112806</v>
      </c>
      <c r="H116" s="5">
        <f>'DE_VIE only'!H116</f>
        <v>-79.357137036810684</v>
      </c>
      <c r="I116" s="5">
        <f>'DE_VIE only'!I116</f>
        <v>-71.951163823174994</v>
      </c>
      <c r="J116" s="5">
        <f>'DE_VIE only'!J116</f>
        <v>-79.819063350088371</v>
      </c>
      <c r="K116" s="5">
        <f>'DE_VIE only'!K116</f>
        <v>-86.722439347920769</v>
      </c>
      <c r="L116" s="5">
        <f>'DE_VIE only'!L116</f>
        <v>-92.555258429222349</v>
      </c>
      <c r="M116" s="5">
        <f>'DE_VIE only'!M116</f>
        <v>-91.379812173524073</v>
      </c>
      <c r="N116" s="5">
        <f>'DE_VIE only'!N116</f>
        <v>-74.098205406090017</v>
      </c>
    </row>
    <row r="117" spans="1:15" x14ac:dyDescent="0.25">
      <c r="A117" s="2" t="s">
        <v>46</v>
      </c>
      <c r="B117" s="5">
        <f t="shared" si="3"/>
        <v>13.307025557137099</v>
      </c>
      <c r="C117" s="5">
        <f t="shared" si="3"/>
        <v>9.7930963609166746</v>
      </c>
      <c r="D117" s="5">
        <f>'DE_VIE only'!D117</f>
        <v>-70.61754427068081</v>
      </c>
      <c r="E117" s="5">
        <f>'DE_VIE only'!E117</f>
        <v>-99.948099380075931</v>
      </c>
      <c r="F117" s="5">
        <f>'DE_VIE only'!F117</f>
        <v>-99.925469996936684</v>
      </c>
      <c r="G117" s="5">
        <f>'DE_VIE only'!G117</f>
        <v>-97.493928979199154</v>
      </c>
      <c r="H117" s="5">
        <f>'DE_VIE only'!H117</f>
        <v>-88.677668368587405</v>
      </c>
      <c r="I117" s="5">
        <f>'DE_VIE only'!I117</f>
        <v>-82.857474047551577</v>
      </c>
      <c r="J117" s="5">
        <f>'DE_VIE only'!J117</f>
        <v>-85.164731844100686</v>
      </c>
      <c r="K117" s="5">
        <f>'DE_VIE only'!K117</f>
        <v>-86.886399144919281</v>
      </c>
      <c r="L117" s="5">
        <f>'DE_VIE only'!L117</f>
        <v>-92.23735215187358</v>
      </c>
      <c r="M117" s="5">
        <f>'DE_VIE only'!M117</f>
        <v>-88.739716436198151</v>
      </c>
      <c r="N117" s="5">
        <f>'DE_VIE only'!N117</f>
        <v>-79.16586461162548</v>
      </c>
    </row>
    <row r="118" spans="1:15" x14ac:dyDescent="0.25">
      <c r="A118" s="2" t="s">
        <v>47</v>
      </c>
      <c r="B118" s="5">
        <f t="shared" si="3"/>
        <v>7.3523746629244435</v>
      </c>
      <c r="C118" s="5">
        <f t="shared" si="3"/>
        <v>7.9012917801077442</v>
      </c>
      <c r="D118" s="5">
        <f>'DE_VIE only'!D118</f>
        <v>-49.882825577502508</v>
      </c>
      <c r="E118" s="5">
        <f>'DE_VIE only'!E118</f>
        <v>-95.797215655371687</v>
      </c>
      <c r="F118" s="5">
        <f>'DE_VIE only'!F118</f>
        <v>-95.6229232473233</v>
      </c>
      <c r="G118" s="5">
        <f>'DE_VIE only'!G118</f>
        <v>-89.914066033469027</v>
      </c>
      <c r="H118" s="5">
        <f>'DE_VIE only'!H118</f>
        <v>-69.613413325916795</v>
      </c>
      <c r="I118" s="5">
        <f>'DE_VIE only'!I118</f>
        <v>-57.507288629737609</v>
      </c>
      <c r="J118" s="5">
        <f>'DE_VIE only'!J118</f>
        <v>-61.474970079650035</v>
      </c>
      <c r="K118" s="5">
        <f>'DE_VIE only'!K118</f>
        <v>-70.34427134185168</v>
      </c>
      <c r="L118" s="5">
        <f>'DE_VIE only'!L118</f>
        <v>-79.383495145631073</v>
      </c>
      <c r="M118" s="5">
        <f>'DE_VIE only'!M118</f>
        <v>-80.271944256266337</v>
      </c>
      <c r="N118" s="5">
        <f>'DE_VIE only'!N118</f>
        <v>-64.063237906762311</v>
      </c>
    </row>
    <row r="119" spans="1:15" x14ac:dyDescent="0.25">
      <c r="A119" s="2" t="s">
        <v>48</v>
      </c>
      <c r="B119" s="5">
        <f t="shared" si="3"/>
        <v>-4.0949089009426505</v>
      </c>
      <c r="C119" s="5">
        <f t="shared" si="3"/>
        <v>2.9925259007467675</v>
      </c>
      <c r="D119" s="5">
        <f>'DE_VIE only'!D119</f>
        <v>-12.11635725311192</v>
      </c>
      <c r="E119" s="5">
        <f>'DE_VIE only'!E119</f>
        <v>-38.226184442585186</v>
      </c>
      <c r="F119" s="5">
        <f>'DE_VIE only'!F119</f>
        <v>-34.302408603067171</v>
      </c>
      <c r="G119" s="5">
        <f>'DE_VIE only'!G119</f>
        <v>-34.875186793212563</v>
      </c>
      <c r="H119" s="5">
        <f>'DE_VIE only'!H119</f>
        <v>-32.128279383698697</v>
      </c>
      <c r="I119" s="5">
        <f>'DE_VIE only'!I119</f>
        <v>-31.924508810060892</v>
      </c>
      <c r="J119" s="5">
        <f>'DE_VIE only'!J119</f>
        <v>-27.137368581308962</v>
      </c>
      <c r="K119" s="5">
        <f>'DE_VIE only'!K119</f>
        <v>-26.680715938379397</v>
      </c>
      <c r="L119" s="5">
        <f>'DE_VIE only'!L119</f>
        <v>-21.803286439266188</v>
      </c>
      <c r="M119" s="5">
        <f>'DE_VIE only'!M119</f>
        <v>-13.48544226881565</v>
      </c>
      <c r="N119" s="5">
        <f>'DE_VIE only'!N119</f>
        <v>-23.226443211322724</v>
      </c>
    </row>
    <row r="120" spans="1:15" x14ac:dyDescent="0.25">
      <c r="A120" s="19" t="s">
        <v>55</v>
      </c>
      <c r="B120" s="5">
        <f t="shared" si="3"/>
        <v>7.3226418690555128</v>
      </c>
      <c r="C120" s="5">
        <f t="shared" si="3"/>
        <v>7.2094236298541947</v>
      </c>
      <c r="D120" s="5">
        <f>'DE_VIE only'!D120</f>
        <v>-46.591855490339739</v>
      </c>
      <c r="E120" s="5">
        <f>'DE_VIE only'!E120</f>
        <v>-90.686176799891427</v>
      </c>
      <c r="F120" s="5">
        <f>'DE_VIE only'!F120</f>
        <v>-90.36380022394242</v>
      </c>
      <c r="G120" s="5">
        <f>'DE_VIE only'!G120</f>
        <v>-87.428882088371012</v>
      </c>
      <c r="H120" s="5">
        <f>'DE_VIE only'!H120</f>
        <v>-70.570754850435762</v>
      </c>
      <c r="I120" s="5">
        <f>'DE_VIE only'!I120</f>
        <v>-60.882496343247198</v>
      </c>
      <c r="J120" s="5">
        <f>'DE_VIE only'!J120</f>
        <v>-64.98877586309213</v>
      </c>
      <c r="K120" s="5">
        <f>'DE_VIE only'!K120</f>
        <v>-72.56677989714926</v>
      </c>
      <c r="L120" s="5">
        <f>'DE_VIE only'!L120</f>
        <v>-77.86024067675443</v>
      </c>
      <c r="M120" s="5">
        <f>'DE_VIE only'!M120</f>
        <v>-78.622723534249801</v>
      </c>
      <c r="N120" s="5">
        <f>'DE_VIE only'!N120</f>
        <v>-63.342199445419077</v>
      </c>
    </row>
    <row r="121" spans="1:15" x14ac:dyDescent="0.25">
      <c r="A121" s="2" t="s">
        <v>58</v>
      </c>
      <c r="B121" s="5">
        <f>B113-B133</f>
        <v>-0.18771264996156134</v>
      </c>
      <c r="C121" s="5">
        <f>C113-C133</f>
        <v>0.26776564885544474</v>
      </c>
      <c r="D121" s="5">
        <f>'DE_VIE only'!D121</f>
        <v>-3.0412318696643474</v>
      </c>
      <c r="E121" s="5">
        <f>'DE_VIE only'!E121</f>
        <v>-20.183924496284263</v>
      </c>
      <c r="F121" s="5">
        <f>'DE_VIE only'!F121</f>
        <v>-19.674948436112654</v>
      </c>
      <c r="G121" s="5">
        <f>'DE_VIE only'!G121</f>
        <v>-10.597363925314426</v>
      </c>
      <c r="H121" s="5">
        <f>'DE_VIE only'!H121</f>
        <v>-9.4663612128674135</v>
      </c>
      <c r="I121" s="5">
        <f>'DE_VIE only'!I121</f>
        <v>-7.9553898648032906</v>
      </c>
      <c r="J121" s="5">
        <f>'DE_VIE only'!J121</f>
        <v>-5.2076960225644662</v>
      </c>
      <c r="K121" s="5">
        <f>'DE_VIE only'!K121</f>
        <v>-0.31497029934660148</v>
      </c>
      <c r="L121" s="5">
        <f>'DE_VIE only'!L121</f>
        <v>0.54433885629243051</v>
      </c>
      <c r="M121" s="5">
        <f>'DE_VIE only'!M121</f>
        <v>4.16029502745371</v>
      </c>
      <c r="N121" s="5">
        <f>'DE_VIE only'!N121</f>
        <v>-3.888654174282987</v>
      </c>
    </row>
    <row r="122" spans="1:15" x14ac:dyDescent="0.25">
      <c r="A122" s="11" t="s">
        <v>57</v>
      </c>
    </row>
    <row r="123" spans="1:15" x14ac:dyDescent="0.25">
      <c r="H123" s="12">
        <f>SUM(H127:M127)</f>
        <v>16995934</v>
      </c>
      <c r="I123">
        <f>H123/H143-1</f>
        <v>0.11837553545990009</v>
      </c>
      <c r="K123">
        <f>K127/K147-1</f>
        <v>0.10220587694628525</v>
      </c>
    </row>
    <row r="124" spans="1:15" x14ac:dyDescent="0.25">
      <c r="B124" s="25">
        <v>2019</v>
      </c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5" x14ac:dyDescent="0.25">
      <c r="A125" s="1"/>
      <c r="B125" s="17" t="s">
        <v>32</v>
      </c>
      <c r="C125" s="17" t="s">
        <v>33</v>
      </c>
      <c r="D125" s="17" t="s">
        <v>34</v>
      </c>
      <c r="E125" s="17" t="s">
        <v>14</v>
      </c>
      <c r="F125" s="17" t="s">
        <v>35</v>
      </c>
      <c r="G125" s="17" t="s">
        <v>36</v>
      </c>
      <c r="H125" s="17" t="s">
        <v>37</v>
      </c>
      <c r="I125" s="17" t="s">
        <v>15</v>
      </c>
      <c r="J125" s="17" t="s">
        <v>16</v>
      </c>
      <c r="K125" s="17" t="s">
        <v>38</v>
      </c>
      <c r="L125" s="17" t="s">
        <v>18</v>
      </c>
      <c r="M125" s="17" t="s">
        <v>39</v>
      </c>
      <c r="N125" s="17" t="s">
        <v>40</v>
      </c>
    </row>
    <row r="126" spans="1:15" x14ac:dyDescent="0.25">
      <c r="A126" s="26" t="s">
        <v>31</v>
      </c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1:15" x14ac:dyDescent="0.25">
      <c r="A127" s="2" t="s">
        <v>44</v>
      </c>
      <c r="B127" s="3">
        <f>'DE_VIE Gruppe inkl. MLA und KSC'!B199</f>
        <v>1830923</v>
      </c>
      <c r="C127" s="3">
        <f>'DE_VIE Gruppe inkl. MLA und KSC'!C199</f>
        <v>1863688</v>
      </c>
      <c r="D127" s="3">
        <f>'DE_VIE Gruppe inkl. MLA und KSC'!D199</f>
        <v>2365089</v>
      </c>
      <c r="E127" s="3">
        <f>'DE_VIE Gruppe inkl. MLA und KSC'!E199</f>
        <v>2744184</v>
      </c>
      <c r="F127" s="3">
        <f>'DE_VIE Gruppe inkl. MLA und KSC'!F199</f>
        <v>2877161</v>
      </c>
      <c r="G127" s="3">
        <f>'DE_VIE Gruppe inkl. MLA und KSC'!G199</f>
        <v>2985210</v>
      </c>
      <c r="H127" s="3">
        <f>'DE_VIE Gruppe inkl. MLA und KSC'!H199</f>
        <v>3161400</v>
      </c>
      <c r="I127" s="3">
        <f>'DE_VIE Gruppe inkl. MLA und KSC'!I199</f>
        <v>3151020</v>
      </c>
      <c r="J127" s="3">
        <f>'DE_VIE Gruppe inkl. MLA und KSC'!J199</f>
        <v>2977411</v>
      </c>
      <c r="K127" s="3">
        <f>'DE_VIE Gruppe inkl. MLA und KSC'!K199</f>
        <v>2848057</v>
      </c>
      <c r="L127" s="3">
        <f>'DE_VIE Gruppe inkl. MLA und KSC'!L199</f>
        <v>2391208</v>
      </c>
      <c r="M127" s="3">
        <f>'DE_VIE Gruppe inkl. MLA und KSC'!M199</f>
        <v>2466838</v>
      </c>
      <c r="N127" s="3">
        <f>'DE_VIE Gruppe inkl. MLA und KSC'!O199</f>
        <v>31662189</v>
      </c>
      <c r="O127">
        <f>N127/N147-1</f>
        <v>0.17105622116297736</v>
      </c>
    </row>
    <row r="128" spans="1:15" x14ac:dyDescent="0.25">
      <c r="A128" s="2" t="s">
        <v>45</v>
      </c>
      <c r="B128" s="3">
        <f>'DE_VIE Gruppe inkl. MLA und KSC'!B200</f>
        <v>1448127</v>
      </c>
      <c r="C128" s="3">
        <f>'DE_VIE Gruppe inkl. MLA und KSC'!C200</f>
        <v>1506199</v>
      </c>
      <c r="D128" s="3">
        <f>'DE_VIE Gruppe inkl. MLA und KSC'!D200</f>
        <v>1831123</v>
      </c>
      <c r="E128" s="3">
        <f>'DE_VIE Gruppe inkl. MLA und KSC'!E200</f>
        <v>2094419</v>
      </c>
      <c r="F128" s="3">
        <f>'DE_VIE Gruppe inkl. MLA und KSC'!F200</f>
        <v>2218620</v>
      </c>
      <c r="G128" s="3">
        <f>'DE_VIE Gruppe inkl. MLA und KSC'!G200</f>
        <v>2278897</v>
      </c>
      <c r="H128" s="3">
        <f>'DE_VIE Gruppe inkl. MLA und KSC'!H200</f>
        <v>2356272</v>
      </c>
      <c r="I128" s="3">
        <f>'DE_VIE Gruppe inkl. MLA und KSC'!I200</f>
        <v>2365050</v>
      </c>
      <c r="J128" s="3">
        <f>'DE_VIE Gruppe inkl. MLA und KSC'!J200</f>
        <v>2246090</v>
      </c>
      <c r="K128" s="3">
        <f>'DE_VIE Gruppe inkl. MLA und KSC'!K200</f>
        <v>2107842</v>
      </c>
      <c r="L128" s="3">
        <f>'DE_VIE Gruppe inkl. MLA und KSC'!L200</f>
        <v>1862657</v>
      </c>
      <c r="M128" s="3">
        <f>'DE_VIE Gruppe inkl. MLA und KSC'!M200</f>
        <v>2003019</v>
      </c>
      <c r="N128" s="3">
        <f>'DE_VIE Gruppe inkl. MLA und KSC'!O200</f>
        <v>24318315</v>
      </c>
    </row>
    <row r="129" spans="1:14" x14ac:dyDescent="0.25">
      <c r="A129" s="2" t="s">
        <v>46</v>
      </c>
      <c r="B129" s="3">
        <f>'DE_VIE Gruppe inkl. MLA und KSC'!B201</f>
        <v>376568</v>
      </c>
      <c r="C129" s="3">
        <f>'DE_VIE Gruppe inkl. MLA und KSC'!C201</f>
        <v>350308</v>
      </c>
      <c r="D129" s="3">
        <f>'DE_VIE Gruppe inkl. MLA und KSC'!D201</f>
        <v>512190</v>
      </c>
      <c r="E129" s="3">
        <f>'DE_VIE Gruppe inkl. MLA und KSC'!E201</f>
        <v>624270</v>
      </c>
      <c r="F129" s="3">
        <f>'DE_VIE Gruppe inkl. MLA und KSC'!F201</f>
        <v>633302</v>
      </c>
      <c r="G129" s="3">
        <f>'DE_VIE Gruppe inkl. MLA und KSC'!G201</f>
        <v>690164</v>
      </c>
      <c r="H129" s="3">
        <f>'DE_VIE Gruppe inkl. MLA und KSC'!H201</f>
        <v>789696</v>
      </c>
      <c r="I129" s="3">
        <f>'DE_VIE Gruppe inkl. MLA und KSC'!I201</f>
        <v>776420</v>
      </c>
      <c r="J129" s="3">
        <f>'DE_VIE Gruppe inkl. MLA und KSC'!J201</f>
        <v>723236</v>
      </c>
      <c r="K129" s="3">
        <f>'DE_VIE Gruppe inkl. MLA und KSC'!K201</f>
        <v>733498</v>
      </c>
      <c r="L129" s="3">
        <f>'DE_VIE Gruppe inkl. MLA und KSC'!L201</f>
        <v>523172</v>
      </c>
      <c r="M129" s="3">
        <f>'DE_VIE Gruppe inkl. MLA und KSC'!M201</f>
        <v>457040</v>
      </c>
      <c r="N129" s="3">
        <f>'DE_VIE Gruppe inkl. MLA und KSC'!O201</f>
        <v>7189864</v>
      </c>
    </row>
    <row r="130" spans="1:14" x14ac:dyDescent="0.25">
      <c r="A130" s="2" t="s">
        <v>47</v>
      </c>
      <c r="B130" s="3">
        <f>'DE_VIE Gruppe inkl. MLA und KSC'!B202</f>
        <v>18171</v>
      </c>
      <c r="C130" s="3">
        <f>'DE_VIE Gruppe inkl. MLA und KSC'!C202</f>
        <v>17263</v>
      </c>
      <c r="D130" s="3">
        <f>'DE_VIE Gruppe inkl. MLA und KSC'!D202</f>
        <v>20909</v>
      </c>
      <c r="E130" s="3">
        <f>'DE_VIE Gruppe inkl. MLA und KSC'!E202</f>
        <v>22842</v>
      </c>
      <c r="F130" s="3">
        <f>'DE_VIE Gruppe inkl. MLA und KSC'!F202</f>
        <v>24377</v>
      </c>
      <c r="G130" s="3">
        <f>'DE_VIE Gruppe inkl. MLA und KSC'!G202</f>
        <v>24321</v>
      </c>
      <c r="H130" s="3">
        <f>'DE_VIE Gruppe inkl. MLA und KSC'!H202</f>
        <v>25169</v>
      </c>
      <c r="I130" s="3">
        <f>'DE_VIE Gruppe inkl. MLA und KSC'!I202</f>
        <v>24696</v>
      </c>
      <c r="J130" s="3">
        <f>'DE_VIE Gruppe inkl. MLA und KSC'!J202</f>
        <v>24231</v>
      </c>
      <c r="K130" s="3">
        <f>'DE_VIE Gruppe inkl. MLA und KSC'!K202</f>
        <v>23557</v>
      </c>
      <c r="L130" s="3">
        <f>'DE_VIE Gruppe inkl. MLA und KSC'!L202</f>
        <v>20600</v>
      </c>
      <c r="M130" s="3">
        <f>'DE_VIE Gruppe inkl. MLA und KSC'!M202</f>
        <v>20666</v>
      </c>
      <c r="N130" s="3">
        <f>'DE_VIE Gruppe inkl. MLA und KSC'!O202</f>
        <v>266802</v>
      </c>
    </row>
    <row r="131" spans="1:14" x14ac:dyDescent="0.25">
      <c r="A131" s="2" t="s">
        <v>48</v>
      </c>
      <c r="B131" s="6">
        <f>'DE_VIE Gruppe inkl. MLA und KSC'!B203</f>
        <v>21225661.450000003</v>
      </c>
      <c r="C131" s="6">
        <f>'DE_VIE Gruppe inkl. MLA und KSC'!C203</f>
        <v>20218976.879999999</v>
      </c>
      <c r="D131" s="6">
        <f>'DE_VIE Gruppe inkl. MLA und KSC'!D203</f>
        <v>25196664.939999998</v>
      </c>
      <c r="E131" s="6">
        <f>'DE_VIE Gruppe inkl. MLA und KSC'!E203</f>
        <v>23535265.109999999</v>
      </c>
      <c r="F131" s="6">
        <f>'DE_VIE Gruppe inkl. MLA und KSC'!F203</f>
        <v>23661445.829999998</v>
      </c>
      <c r="G131" s="6">
        <f>'DE_VIE Gruppe inkl. MLA und KSC'!G203</f>
        <v>22146220.91</v>
      </c>
      <c r="H131" s="6">
        <f>'DE_VIE Gruppe inkl. MLA und KSC'!H203</f>
        <v>23347736.43</v>
      </c>
      <c r="I131" s="6">
        <f>'DE_VIE Gruppe inkl. MLA und KSC'!I203</f>
        <v>23575087.920000002</v>
      </c>
      <c r="J131" s="6">
        <f>'DE_VIE Gruppe inkl. MLA und KSC'!J203</f>
        <v>24913342.609999999</v>
      </c>
      <c r="K131" s="6">
        <f>'DE_VIE Gruppe inkl. MLA und KSC'!K203</f>
        <v>26646453.59</v>
      </c>
      <c r="L131" s="6">
        <f>'DE_VIE Gruppe inkl. MLA und KSC'!L203</f>
        <v>26606020.960000001</v>
      </c>
      <c r="M131" s="6">
        <f>'DE_VIE Gruppe inkl. MLA und KSC'!M203</f>
        <v>22733163.280000001</v>
      </c>
      <c r="N131" s="6">
        <f>'DE_VIE Gruppe inkl. MLA und KSC'!O203</f>
        <v>283806039.91000009</v>
      </c>
    </row>
    <row r="132" spans="1:14" x14ac:dyDescent="0.25">
      <c r="A132" s="19" t="s">
        <v>55</v>
      </c>
      <c r="B132" s="3">
        <v>745018</v>
      </c>
      <c r="C132" s="3">
        <f>703.593*$B$180</f>
        <v>703593</v>
      </c>
      <c r="D132" s="3">
        <f>858.517*$B$180</f>
        <v>858517</v>
      </c>
      <c r="E132" s="3">
        <f>943.168*1000</f>
        <v>943168</v>
      </c>
      <c r="F132" s="3">
        <f>988.647*1000</f>
        <v>988647</v>
      </c>
      <c r="G132" s="3">
        <f>976.723*1000</f>
        <v>976723</v>
      </c>
      <c r="H132" s="3">
        <f>1025.011*1000</f>
        <v>1025011</v>
      </c>
      <c r="I132" s="3">
        <f>1004.99*1000</f>
        <v>1004990</v>
      </c>
      <c r="J132" s="3">
        <f>977.358*1000</f>
        <v>977358</v>
      </c>
      <c r="K132" s="3">
        <f>964.699*1000</f>
        <v>964699</v>
      </c>
      <c r="L132" s="3">
        <f>839.3*1000</f>
        <v>839300</v>
      </c>
      <c r="M132" s="3">
        <f>851.1*1000</f>
        <v>851100</v>
      </c>
      <c r="N132" s="3">
        <f>10878.124*1000</f>
        <v>10878124</v>
      </c>
    </row>
    <row r="133" spans="1:14" x14ac:dyDescent="0.25">
      <c r="A133" s="2" t="s">
        <v>56</v>
      </c>
      <c r="B133" s="5">
        <f>B129/B127*100</f>
        <v>20.567112871486128</v>
      </c>
      <c r="C133" s="5">
        <f t="shared" ref="C133:N133" si="4">C129/C127*100</f>
        <v>18.796493833731827</v>
      </c>
      <c r="D133" s="5">
        <f t="shared" si="4"/>
        <v>21.656267480843216</v>
      </c>
      <c r="E133" s="5">
        <f t="shared" si="4"/>
        <v>22.748838999134168</v>
      </c>
      <c r="F133" s="5">
        <f t="shared" si="4"/>
        <v>22.011350772514991</v>
      </c>
      <c r="G133" s="5">
        <f t="shared" si="4"/>
        <v>23.119445533145072</v>
      </c>
      <c r="H133" s="5">
        <f t="shared" si="4"/>
        <v>24.979312962611502</v>
      </c>
      <c r="I133" s="5">
        <f t="shared" si="4"/>
        <v>24.640275212470883</v>
      </c>
      <c r="J133" s="5">
        <f t="shared" si="4"/>
        <v>24.290768053184461</v>
      </c>
      <c r="K133" s="5">
        <f t="shared" si="4"/>
        <v>25.754330057298713</v>
      </c>
      <c r="L133" s="5">
        <f t="shared" si="4"/>
        <v>21.878983342310665</v>
      </c>
      <c r="M133" s="5">
        <f t="shared" si="4"/>
        <v>18.527361748116412</v>
      </c>
      <c r="N133" s="5">
        <f t="shared" si="4"/>
        <v>22.708044601717209</v>
      </c>
    </row>
    <row r="134" spans="1:14" x14ac:dyDescent="0.25">
      <c r="A134" s="26" t="s">
        <v>54</v>
      </c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1:14" x14ac:dyDescent="0.25">
      <c r="A135" s="2" t="s">
        <v>44</v>
      </c>
      <c r="B135" s="5">
        <f t="shared" ref="B135:B140" si="5">(B127/B147-1)*100</f>
        <v>24.369753036522489</v>
      </c>
      <c r="C135" s="5">
        <f t="shared" ref="C135:N140" si="6">(C127/C147-1)*100</f>
        <v>25.633530893225974</v>
      </c>
      <c r="D135" s="5">
        <f t="shared" si="6"/>
        <v>23.923062655028993</v>
      </c>
      <c r="E135" s="5">
        <f t="shared" si="6"/>
        <v>26.590532917789943</v>
      </c>
      <c r="F135" s="5">
        <f t="shared" si="6"/>
        <v>24.374423444196314</v>
      </c>
      <c r="G135" s="5">
        <f t="shared" si="6"/>
        <v>19.659733303831374</v>
      </c>
      <c r="H135" s="5">
        <f t="shared" si="6"/>
        <v>15.783536719356594</v>
      </c>
      <c r="I135" s="5">
        <f t="shared" si="6"/>
        <v>13.216821232456621</v>
      </c>
      <c r="J135" s="5">
        <f t="shared" si="6"/>
        <v>10.424167575305777</v>
      </c>
      <c r="K135" s="5">
        <f t="shared" si="6"/>
        <v>10.220587694628524</v>
      </c>
      <c r="L135" s="5">
        <f t="shared" si="6"/>
        <v>9.0552197378706687</v>
      </c>
      <c r="M135" s="5">
        <f t="shared" si="6"/>
        <v>11.600874226557867</v>
      </c>
      <c r="N135" s="5">
        <f>'DE_VIE Gruppe inkl. MLA und KSC'!P199</f>
        <v>17.105622116297738</v>
      </c>
    </row>
    <row r="136" spans="1:14" x14ac:dyDescent="0.25">
      <c r="A136" s="2" t="s">
        <v>45</v>
      </c>
      <c r="B136" s="5">
        <f t="shared" si="5"/>
        <v>30.583063563486835</v>
      </c>
      <c r="C136" s="5">
        <f t="shared" si="6"/>
        <v>30.59962975648034</v>
      </c>
      <c r="D136" s="5">
        <f t="shared" si="6"/>
        <v>27.544573172303167</v>
      </c>
      <c r="E136" s="5">
        <f t="shared" si="6"/>
        <v>32.236611985286402</v>
      </c>
      <c r="F136" s="5">
        <f t="shared" si="6"/>
        <v>29.495621843040066</v>
      </c>
      <c r="G136" s="5">
        <f t="shared" si="6"/>
        <v>25.40505351829627</v>
      </c>
      <c r="H136" s="5">
        <f t="shared" si="6"/>
        <v>19.030989444544065</v>
      </c>
      <c r="I136" s="5">
        <f t="shared" si="6"/>
        <v>17.806954099595341</v>
      </c>
      <c r="J136" s="5">
        <f t="shared" si="6"/>
        <v>11.981656883205716</v>
      </c>
      <c r="K136" s="5">
        <f t="shared" si="6"/>
        <v>9.8809568492036703</v>
      </c>
      <c r="L136" s="5">
        <f t="shared" si="6"/>
        <v>7.7836061210141416</v>
      </c>
      <c r="M136" s="5">
        <f t="shared" si="6"/>
        <v>10.54310753981833</v>
      </c>
      <c r="N136" s="5">
        <f>'DE_VIE Gruppe inkl. MLA und KSC'!P200</f>
        <v>20.010431563627627</v>
      </c>
    </row>
    <row r="137" spans="1:14" x14ac:dyDescent="0.25">
      <c r="A137" s="2" t="s">
        <v>46</v>
      </c>
      <c r="B137" s="5">
        <f t="shared" si="5"/>
        <v>6.1562315000140977</v>
      </c>
      <c r="C137" s="5">
        <f t="shared" si="6"/>
        <v>8.6415005396285771</v>
      </c>
      <c r="D137" s="5">
        <f t="shared" si="6"/>
        <v>10.416235513245041</v>
      </c>
      <c r="E137" s="5">
        <f t="shared" si="6"/>
        <v>8.2347678640160673</v>
      </c>
      <c r="F137" s="5">
        <f t="shared" si="6"/>
        <v>6.5852763668555081</v>
      </c>
      <c r="G137" s="5">
        <f t="shared" si="6"/>
        <v>3.0612366798872248</v>
      </c>
      <c r="H137" s="5">
        <f t="shared" si="6"/>
        <v>6.6609038601799009</v>
      </c>
      <c r="I137" s="5">
        <f t="shared" si="6"/>
        <v>1.3539621538075863</v>
      </c>
      <c r="J137" s="5">
        <f t="shared" si="6"/>
        <v>6.009029080675421</v>
      </c>
      <c r="K137" s="5">
        <f t="shared" si="6"/>
        <v>11.368246526090765</v>
      </c>
      <c r="L137" s="5">
        <f t="shared" si="6"/>
        <v>14.318553285960256</v>
      </c>
      <c r="M137" s="5">
        <f t="shared" si="6"/>
        <v>16.425514571020994</v>
      </c>
      <c r="N137" s="5">
        <f>'DE_VIE Gruppe inkl. MLA und KSC'!P201</f>
        <v>7.6439746680041276</v>
      </c>
    </row>
    <row r="138" spans="1:14" x14ac:dyDescent="0.25">
      <c r="A138" s="2" t="s">
        <v>47</v>
      </c>
      <c r="B138" s="5">
        <f t="shared" si="5"/>
        <v>15.312856961543343</v>
      </c>
      <c r="C138" s="5">
        <f t="shared" si="6"/>
        <v>15.999193656766565</v>
      </c>
      <c r="D138" s="5">
        <f t="shared" si="6"/>
        <v>15.954968944099379</v>
      </c>
      <c r="E138" s="5">
        <f t="shared" si="6"/>
        <v>16.749297214413495</v>
      </c>
      <c r="F138" s="5">
        <f t="shared" si="6"/>
        <v>15.805225653206655</v>
      </c>
      <c r="G138" s="5">
        <f t="shared" si="6"/>
        <v>12.8689437534806</v>
      </c>
      <c r="H138" s="5">
        <f t="shared" si="6"/>
        <v>12.341546152472782</v>
      </c>
      <c r="I138" s="5">
        <f t="shared" si="6"/>
        <v>8.673267326732681</v>
      </c>
      <c r="J138" s="5">
        <f t="shared" si="6"/>
        <v>8.0390583199571921</v>
      </c>
      <c r="K138" s="5">
        <f t="shared" si="6"/>
        <v>3.8485275965438159</v>
      </c>
      <c r="L138" s="5">
        <f t="shared" si="6"/>
        <v>1.6982622432859307</v>
      </c>
      <c r="M138" s="5">
        <f t="shared" si="6"/>
        <v>5.0582075135986893</v>
      </c>
      <c r="N138" s="5">
        <f>'DE_VIE Gruppe inkl. MLA und KSC'!P202</f>
        <v>10.704386649184251</v>
      </c>
    </row>
    <row r="139" spans="1:14" x14ac:dyDescent="0.25">
      <c r="A139" s="2" t="s">
        <v>48</v>
      </c>
      <c r="B139" s="5">
        <f t="shared" si="5"/>
        <v>-2.8433230066930326</v>
      </c>
      <c r="C139" s="5">
        <f t="shared" si="6"/>
        <v>-1.6932809354372247</v>
      </c>
      <c r="D139" s="5">
        <f t="shared" si="6"/>
        <v>-1.9255208001491386</v>
      </c>
      <c r="E139" s="5">
        <f t="shared" si="6"/>
        <v>-6.7176397305839908</v>
      </c>
      <c r="F139" s="5">
        <f t="shared" si="6"/>
        <v>-1.4900055564651793</v>
      </c>
      <c r="G139" s="5">
        <f t="shared" si="6"/>
        <v>-12.744547381627559</v>
      </c>
      <c r="H139" s="5">
        <f t="shared" si="6"/>
        <v>-8.4158039637499904</v>
      </c>
      <c r="I139" s="5">
        <f t="shared" si="6"/>
        <v>-3.6603026309772524</v>
      </c>
      <c r="J139" s="5">
        <f t="shared" si="6"/>
        <v>-2.9684489660824043</v>
      </c>
      <c r="K139" s="5">
        <f t="shared" si="6"/>
        <v>-2.7884937741387783</v>
      </c>
      <c r="L139" s="5">
        <f t="shared" si="6"/>
        <v>1.2082303271461203</v>
      </c>
      <c r="M139" s="5">
        <f t="shared" si="6"/>
        <v>-3.1967245127298316</v>
      </c>
      <c r="N139" s="5">
        <f>'DE_VIE Gruppe inkl. MLA und KSC'!P203</f>
        <v>-3.9</v>
      </c>
    </row>
    <row r="140" spans="1:14" x14ac:dyDescent="0.25">
      <c r="A140" s="19" t="s">
        <v>55</v>
      </c>
      <c r="B140" s="5">
        <f t="shared" si="5"/>
        <v>19.476241640874314</v>
      </c>
      <c r="C140" s="5">
        <f t="shared" si="6"/>
        <v>19.15590848816473</v>
      </c>
      <c r="D140" s="5">
        <f t="shared" si="6"/>
        <v>18.495243721325693</v>
      </c>
      <c r="E140" s="5">
        <f t="shared" si="6"/>
        <v>21.241975416558478</v>
      </c>
      <c r="F140" s="5">
        <f t="shared" si="6"/>
        <v>19.413349115856615</v>
      </c>
      <c r="G140" s="5">
        <f t="shared" si="6"/>
        <v>14.922243701898697</v>
      </c>
      <c r="H140" s="5">
        <f t="shared" si="6"/>
        <v>15.096320550480137</v>
      </c>
      <c r="I140" s="5">
        <f t="shared" si="6"/>
        <v>10.804237284398166</v>
      </c>
      <c r="J140" s="5">
        <f t="shared" si="6"/>
        <v>9.9266674164885771</v>
      </c>
      <c r="K140" s="5">
        <f t="shared" si="6"/>
        <v>7.3050248880731861</v>
      </c>
      <c r="L140" s="5">
        <f t="shared" si="6"/>
        <v>4.6190435827503817</v>
      </c>
      <c r="M140" s="5">
        <f t="shared" si="6"/>
        <v>7.1896807734886048</v>
      </c>
      <c r="N140" s="5">
        <f t="shared" si="6"/>
        <v>13.594773070973254</v>
      </c>
    </row>
    <row r="141" spans="1:14" x14ac:dyDescent="0.25">
      <c r="A141" s="2" t="s">
        <v>58</v>
      </c>
      <c r="B141" s="5">
        <f>B133-B153</f>
        <v>-3.5287570775208081</v>
      </c>
      <c r="C141" s="5">
        <f t="shared" ref="C141:N141" si="7">C133-C153</f>
        <v>-2.9398580853315366</v>
      </c>
      <c r="D141" s="5">
        <f t="shared" si="7"/>
        <v>-2.6491345230194767</v>
      </c>
      <c r="E141" s="5">
        <f t="shared" si="7"/>
        <v>-3.8580241095806151</v>
      </c>
      <c r="F141" s="5">
        <f t="shared" si="7"/>
        <v>-3.6737077541131349</v>
      </c>
      <c r="G141" s="5">
        <f t="shared" si="7"/>
        <v>-3.7234953799487869</v>
      </c>
      <c r="H141" s="5">
        <f t="shared" si="7"/>
        <v>-2.1364632492810891</v>
      </c>
      <c r="I141" s="5">
        <f t="shared" si="7"/>
        <v>-2.8839929519587102</v>
      </c>
      <c r="J141" s="5">
        <f t="shared" si="7"/>
        <v>-1.0116789675918518</v>
      </c>
      <c r="K141" s="5">
        <f t="shared" si="7"/>
        <v>0.26540046432110742</v>
      </c>
      <c r="L141" s="5">
        <f t="shared" si="7"/>
        <v>1.0073289392984286</v>
      </c>
      <c r="M141" s="5">
        <f t="shared" si="7"/>
        <v>0.76776862267503532</v>
      </c>
      <c r="N141" s="5">
        <f t="shared" si="7"/>
        <v>-1.9959827098937311</v>
      </c>
    </row>
    <row r="143" spans="1:14" x14ac:dyDescent="0.25">
      <c r="H143" s="12">
        <f>SUM(H147:M147)</f>
        <v>15196983</v>
      </c>
    </row>
    <row r="144" spans="1:14" x14ac:dyDescent="0.25">
      <c r="B144" s="25">
        <v>2018</v>
      </c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</row>
    <row r="145" spans="1:14" x14ac:dyDescent="0.25">
      <c r="A145" s="1"/>
      <c r="B145" s="17" t="s">
        <v>32</v>
      </c>
      <c r="C145" s="17" t="s">
        <v>33</v>
      </c>
      <c r="D145" s="17" t="s">
        <v>34</v>
      </c>
      <c r="E145" s="17" t="s">
        <v>14</v>
      </c>
      <c r="F145" s="17" t="s">
        <v>35</v>
      </c>
      <c r="G145" s="17" t="s">
        <v>36</v>
      </c>
      <c r="H145" s="17" t="s">
        <v>37</v>
      </c>
      <c r="I145" s="17" t="s">
        <v>15</v>
      </c>
      <c r="J145" s="17" t="s">
        <v>16</v>
      </c>
      <c r="K145" s="17" t="s">
        <v>38</v>
      </c>
      <c r="L145" s="17" t="s">
        <v>18</v>
      </c>
      <c r="M145" s="17" t="s">
        <v>39</v>
      </c>
      <c r="N145" s="17" t="s">
        <v>40</v>
      </c>
    </row>
    <row r="146" spans="1:14" x14ac:dyDescent="0.25">
      <c r="A146" s="26" t="s">
        <v>31</v>
      </c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</row>
    <row r="147" spans="1:14" x14ac:dyDescent="0.25">
      <c r="A147" s="2" t="s">
        <v>44</v>
      </c>
      <c r="B147" s="3">
        <f>'DE_VIE Gruppe inkl. MLA und KSC'!B228</f>
        <v>1472161</v>
      </c>
      <c r="C147" s="3">
        <f>'DE_VIE Gruppe inkl. MLA und KSC'!C228</f>
        <v>1483432</v>
      </c>
      <c r="D147" s="3">
        <f>'DE_VIE Gruppe inkl. MLA und KSC'!D228</f>
        <v>1908514</v>
      </c>
      <c r="E147" s="3">
        <f>'DE_VIE Gruppe inkl. MLA und KSC'!E228</f>
        <v>2167764</v>
      </c>
      <c r="F147" s="3">
        <f>'DE_VIE Gruppe inkl. MLA und KSC'!F228</f>
        <v>2313306</v>
      </c>
      <c r="G147" s="3">
        <f>'DE_VIE Gruppe inkl. MLA und KSC'!G228</f>
        <v>2494749</v>
      </c>
      <c r="H147" s="3">
        <f>'DE_VIE Gruppe inkl. MLA und KSC'!H228</f>
        <v>2730440</v>
      </c>
      <c r="I147" s="3">
        <f>'DE_VIE Gruppe inkl. MLA und KSC'!I228</f>
        <v>2783173</v>
      </c>
      <c r="J147" s="3">
        <f>'DE_VIE Gruppe inkl. MLA und KSC'!J228</f>
        <v>2696340</v>
      </c>
      <c r="K147" s="3">
        <f>'DE_VIE Gruppe inkl. MLA und KSC'!K228</f>
        <v>2583961</v>
      </c>
      <c r="L147" s="3">
        <f>'DE_VIE Gruppe inkl. MLA und KSC'!L228</f>
        <v>2192658</v>
      </c>
      <c r="M147" s="3">
        <f>'DE_VIE Gruppe inkl. MLA und KSC'!M228</f>
        <v>2210411</v>
      </c>
      <c r="N147" s="3">
        <f>'DE_VIE Gruppe inkl. MLA und KSC'!O228</f>
        <v>27037292</v>
      </c>
    </row>
    <row r="148" spans="1:14" x14ac:dyDescent="0.25">
      <c r="A148" s="2" t="s">
        <v>45</v>
      </c>
      <c r="B148" s="3">
        <f>'DE_VIE Gruppe inkl. MLA und KSC'!B229</f>
        <v>1108970</v>
      </c>
      <c r="C148" s="3">
        <f>'DE_VIE Gruppe inkl. MLA und KSC'!C229</f>
        <v>1153295</v>
      </c>
      <c r="D148" s="3">
        <f>'DE_VIE Gruppe inkl. MLA und KSC'!D229</f>
        <v>1435673</v>
      </c>
      <c r="E148" s="3">
        <f>'DE_VIE Gruppe inkl. MLA und KSC'!E229</f>
        <v>1583842</v>
      </c>
      <c r="F148" s="3">
        <f>'DE_VIE Gruppe inkl. MLA und KSC'!F229</f>
        <v>1713278</v>
      </c>
      <c r="G148" s="3">
        <f>'DE_VIE Gruppe inkl. MLA und KSC'!G229</f>
        <v>1817229</v>
      </c>
      <c r="H148" s="3">
        <f>'DE_VIE Gruppe inkl. MLA und KSC'!H229</f>
        <v>1979545</v>
      </c>
      <c r="I148" s="3">
        <f>'DE_VIE Gruppe inkl. MLA und KSC'!I229</f>
        <v>2007564</v>
      </c>
      <c r="J148" s="3">
        <f>'DE_VIE Gruppe inkl. MLA und KSC'!J229</f>
        <v>2005766</v>
      </c>
      <c r="K148" s="3">
        <f>'DE_VIE Gruppe inkl. MLA und KSC'!K229</f>
        <v>1918296</v>
      </c>
      <c r="L148" s="3">
        <f>'DE_VIE Gruppe inkl. MLA und KSC'!L229</f>
        <v>1728145</v>
      </c>
      <c r="M148" s="3">
        <f>'DE_VIE Gruppe inkl. MLA und KSC'!M229</f>
        <v>1811980</v>
      </c>
      <c r="N148" s="3">
        <f>'DE_VIE Gruppe inkl. MLA und KSC'!O229</f>
        <v>20263501</v>
      </c>
    </row>
    <row r="149" spans="1:14" x14ac:dyDescent="0.25">
      <c r="A149" s="2" t="s">
        <v>46</v>
      </c>
      <c r="B149" s="3">
        <f>'DE_VIE Gruppe inkl. MLA und KSC'!B230</f>
        <v>354730</v>
      </c>
      <c r="C149" s="3">
        <f>'DE_VIE Gruppe inkl. MLA und KSC'!C230</f>
        <v>322444</v>
      </c>
      <c r="D149" s="3">
        <f>'DE_VIE Gruppe inkl. MLA und KSC'!D230</f>
        <v>463872</v>
      </c>
      <c r="E149" s="3">
        <f>'DE_VIE Gruppe inkl. MLA und KSC'!E230</f>
        <v>576774</v>
      </c>
      <c r="F149" s="3">
        <f>'DE_VIE Gruppe inkl. MLA und KSC'!F230</f>
        <v>594174</v>
      </c>
      <c r="G149" s="3">
        <f>'DE_VIE Gruppe inkl. MLA und KSC'!G230</f>
        <v>669664</v>
      </c>
      <c r="H149" s="3">
        <f>'DE_VIE Gruppe inkl. MLA und KSC'!H230</f>
        <v>740380</v>
      </c>
      <c r="I149" s="3">
        <f>'DE_VIE Gruppe inkl. MLA und KSC'!I230</f>
        <v>766048</v>
      </c>
      <c r="J149" s="3">
        <f>'DE_VIE Gruppe inkl. MLA und KSC'!J230</f>
        <v>682240</v>
      </c>
      <c r="K149" s="3">
        <f>'DE_VIE Gruppe inkl. MLA und KSC'!K230</f>
        <v>658624</v>
      </c>
      <c r="L149" s="3">
        <f>'DE_VIE Gruppe inkl. MLA und KSC'!L230</f>
        <v>457644</v>
      </c>
      <c r="M149" s="3">
        <f>'DE_VIE Gruppe inkl. MLA und KSC'!M230</f>
        <v>392560</v>
      </c>
      <c r="N149" s="3">
        <f>'DE_VIE Gruppe inkl. MLA und KSC'!O230</f>
        <v>6679300</v>
      </c>
    </row>
    <row r="150" spans="1:14" x14ac:dyDescent="0.25">
      <c r="A150" s="2" t="s">
        <v>47</v>
      </c>
      <c r="B150" s="3">
        <f>'DE_VIE Gruppe inkl. MLA und KSC'!B231</f>
        <v>15758</v>
      </c>
      <c r="C150" s="3">
        <f>'DE_VIE Gruppe inkl. MLA und KSC'!C231</f>
        <v>14882</v>
      </c>
      <c r="D150" s="3">
        <f>'DE_VIE Gruppe inkl. MLA und KSC'!D231</f>
        <v>18032</v>
      </c>
      <c r="E150" s="3">
        <f>'DE_VIE Gruppe inkl. MLA und KSC'!E231</f>
        <v>19565</v>
      </c>
      <c r="F150" s="3">
        <f>'DE_VIE Gruppe inkl. MLA und KSC'!F231</f>
        <v>21050</v>
      </c>
      <c r="G150" s="3">
        <f>'DE_VIE Gruppe inkl. MLA und KSC'!G231</f>
        <v>21548</v>
      </c>
      <c r="H150" s="3">
        <f>'DE_VIE Gruppe inkl. MLA und KSC'!H231</f>
        <v>22404</v>
      </c>
      <c r="I150" s="3">
        <f>'DE_VIE Gruppe inkl. MLA und KSC'!I231</f>
        <v>22725</v>
      </c>
      <c r="J150" s="3">
        <f>'DE_VIE Gruppe inkl. MLA und KSC'!J231</f>
        <v>22428</v>
      </c>
      <c r="K150" s="3">
        <f>'DE_VIE Gruppe inkl. MLA und KSC'!K231</f>
        <v>22684</v>
      </c>
      <c r="L150" s="3">
        <f>'DE_VIE Gruppe inkl. MLA und KSC'!L231</f>
        <v>20256</v>
      </c>
      <c r="M150" s="3">
        <f>'DE_VIE Gruppe inkl. MLA und KSC'!M231</f>
        <v>19671</v>
      </c>
      <c r="N150" s="3">
        <f>'DE_VIE Gruppe inkl. MLA und KSC'!O231</f>
        <v>241004</v>
      </c>
    </row>
    <row r="151" spans="1:14" x14ac:dyDescent="0.25">
      <c r="A151" s="2" t="s">
        <v>48</v>
      </c>
      <c r="B151" s="6">
        <f>'DE_VIE Gruppe inkl. MLA und KSC'!B232</f>
        <v>21846837.609999999</v>
      </c>
      <c r="C151" s="6">
        <f>'DE_VIE Gruppe inkl. MLA und KSC'!C232</f>
        <v>20567238</v>
      </c>
      <c r="D151" s="6">
        <f>'DE_VIE Gruppe inkl. MLA und KSC'!D232</f>
        <v>25691357.369999997</v>
      </c>
      <c r="E151" s="6">
        <f>'DE_VIE Gruppe inkl. MLA und KSC'!E232</f>
        <v>25230134.66</v>
      </c>
      <c r="F151" s="6">
        <f>'DE_VIE Gruppe inkl. MLA und KSC'!F232</f>
        <v>24019335.259999998</v>
      </c>
      <c r="G151" s="6">
        <f>'DE_VIE Gruppe inkl. MLA und KSC'!G232</f>
        <v>25380901.990000002</v>
      </c>
      <c r="H151" s="6">
        <f>'DE_VIE Gruppe inkl. MLA und KSC'!H232</f>
        <v>25493193.629999999</v>
      </c>
      <c r="I151" s="6">
        <f>'DE_VIE Gruppe inkl. MLA und KSC'!I232</f>
        <v>24470793</v>
      </c>
      <c r="J151" s="6">
        <f>'DE_VIE Gruppe inkl. MLA und KSC'!J232</f>
        <v>25675506.93</v>
      </c>
      <c r="K151" s="6">
        <f>'DE_VIE Gruppe inkl. MLA und KSC'!K232</f>
        <v>27410802.100000001</v>
      </c>
      <c r="L151" s="6">
        <f>'DE_VIE Gruppe inkl. MLA und KSC'!L232</f>
        <v>26288396.579999998</v>
      </c>
      <c r="M151" s="6">
        <f>'DE_VIE Gruppe inkl. MLA und KSC'!M232</f>
        <v>23483878.170000002</v>
      </c>
      <c r="N151" s="6">
        <f>'DE_VIE Gruppe inkl. MLA und KSC'!O232</f>
        <v>295558375.30000001</v>
      </c>
    </row>
    <row r="152" spans="1:14" x14ac:dyDescent="0.25">
      <c r="A152" s="19" t="s">
        <v>55</v>
      </c>
      <c r="B152" s="3">
        <f>623.57*1000</f>
        <v>623570</v>
      </c>
      <c r="C152" s="3">
        <f>590.481*1000</f>
        <v>590481</v>
      </c>
      <c r="D152" s="3">
        <f>724.516*1000</f>
        <v>724516</v>
      </c>
      <c r="E152" s="3">
        <f>777.922*1000</f>
        <v>777922</v>
      </c>
      <c r="F152" s="3">
        <f>827.92*1000</f>
        <v>827920</v>
      </c>
      <c r="G152" s="3">
        <f>849.899*1000</f>
        <v>849899</v>
      </c>
      <c r="H152" s="3">
        <f>890.568*1000</f>
        <v>890568</v>
      </c>
      <c r="I152" s="3">
        <f>906.996*1000</f>
        <v>906996</v>
      </c>
      <c r="J152" s="3">
        <f>889.1*1000</f>
        <v>889100</v>
      </c>
      <c r="K152" s="3">
        <f>899.025*1000</f>
        <v>899025</v>
      </c>
      <c r="L152" s="3">
        <f>802.244*1000</f>
        <v>802244</v>
      </c>
      <c r="M152" s="3">
        <f>794.013*1000</f>
        <v>794013</v>
      </c>
      <c r="N152" s="3">
        <f>SUM(B152:M152)</f>
        <v>9576254</v>
      </c>
    </row>
    <row r="153" spans="1:14" x14ac:dyDescent="0.25">
      <c r="A153" s="2" t="s">
        <v>56</v>
      </c>
      <c r="B153" s="5">
        <f>B149/B147*100</f>
        <v>24.095869949006936</v>
      </c>
      <c r="C153" s="5">
        <f t="shared" ref="C153:N153" si="8">C149/C147*100</f>
        <v>21.736351919063363</v>
      </c>
      <c r="D153" s="5">
        <f t="shared" si="8"/>
        <v>24.305402003862692</v>
      </c>
      <c r="E153" s="5">
        <f t="shared" si="8"/>
        <v>26.606863108714784</v>
      </c>
      <c r="F153" s="5">
        <f t="shared" si="8"/>
        <v>25.685058526628126</v>
      </c>
      <c r="G153" s="5">
        <f t="shared" si="8"/>
        <v>26.842940913093859</v>
      </c>
      <c r="H153" s="5">
        <f t="shared" si="8"/>
        <v>27.115776211892591</v>
      </c>
      <c r="I153" s="5">
        <f t="shared" si="8"/>
        <v>27.524268164429593</v>
      </c>
      <c r="J153" s="5">
        <f t="shared" si="8"/>
        <v>25.302447020776313</v>
      </c>
      <c r="K153" s="5">
        <f t="shared" si="8"/>
        <v>25.488929592977605</v>
      </c>
      <c r="L153" s="5">
        <f t="shared" si="8"/>
        <v>20.871654403012236</v>
      </c>
      <c r="M153" s="5">
        <f t="shared" si="8"/>
        <v>17.759593125441377</v>
      </c>
      <c r="N153" s="5">
        <f t="shared" si="8"/>
        <v>24.70402731161094</v>
      </c>
    </row>
    <row r="154" spans="1:14" x14ac:dyDescent="0.25">
      <c r="A154" s="26" t="s">
        <v>54</v>
      </c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</row>
    <row r="155" spans="1:14" x14ac:dyDescent="0.25">
      <c r="A155" s="2" t="s">
        <v>44</v>
      </c>
      <c r="B155" s="5">
        <v>1.8742958847839168</v>
      </c>
      <c r="C155" s="5">
        <v>6.5370878815060731</v>
      </c>
      <c r="D155" s="5">
        <v>10.619062274858374</v>
      </c>
      <c r="E155" s="5">
        <v>2.2000000000000002</v>
      </c>
      <c r="F155" s="5">
        <v>3.8363185131421123</v>
      </c>
      <c r="G155" s="5">
        <v>7.892608591105116</v>
      </c>
      <c r="H155" s="5">
        <v>7.4063846542976544</v>
      </c>
      <c r="I155" s="5">
        <v>11.887026454430865</v>
      </c>
      <c r="J155" s="5">
        <v>10.944833712772242</v>
      </c>
      <c r="K155" s="5">
        <v>18.227809760164121</v>
      </c>
      <c r="L155" s="5">
        <v>24.189175335683078</v>
      </c>
      <c r="M155" s="5">
        <v>25.762242043319027</v>
      </c>
      <c r="N155" s="5">
        <v>10.8</v>
      </c>
    </row>
    <row r="156" spans="1:14" x14ac:dyDescent="0.25">
      <c r="A156" s="2" t="s">
        <v>45</v>
      </c>
      <c r="B156" s="5">
        <v>1.2918947851074059</v>
      </c>
      <c r="C156" s="5">
        <v>4.9785135822741911</v>
      </c>
      <c r="D156" s="5">
        <v>10.388577869737947</v>
      </c>
      <c r="E156" s="5">
        <v>1.1943918402604892</v>
      </c>
      <c r="F156" s="5">
        <v>3.9964453919083098</v>
      </c>
      <c r="G156" s="5">
        <v>7.8516428536666627</v>
      </c>
      <c r="H156" s="5">
        <v>10.217322796065552</v>
      </c>
      <c r="I156" s="5">
        <v>16.31922656408884</v>
      </c>
      <c r="J156" s="5">
        <v>15.038739771627796</v>
      </c>
      <c r="K156" s="5">
        <v>21.02920782896507</v>
      </c>
      <c r="L156" s="5">
        <v>29.085207762688391</v>
      </c>
      <c r="M156" s="5">
        <v>31.834919322978017</v>
      </c>
      <c r="N156" s="5">
        <v>12.884226809516486</v>
      </c>
    </row>
    <row r="157" spans="1:14" x14ac:dyDescent="0.25">
      <c r="A157" s="2" t="s">
        <v>46</v>
      </c>
      <c r="B157" s="5">
        <v>1.1000000000000001</v>
      </c>
      <c r="C157" s="5">
        <v>9.6</v>
      </c>
      <c r="D157" s="5">
        <v>9.1</v>
      </c>
      <c r="E157" s="5">
        <v>3.7</v>
      </c>
      <c r="F157" s="5">
        <v>2.2999999999999998</v>
      </c>
      <c r="G157" s="5">
        <v>6.7</v>
      </c>
      <c r="H157" s="5">
        <v>-0.8</v>
      </c>
      <c r="I157" s="5">
        <v>0.5</v>
      </c>
      <c r="J157" s="5">
        <v>-0.8</v>
      </c>
      <c r="K157" s="5">
        <v>9.6</v>
      </c>
      <c r="L157" s="5">
        <v>7.2</v>
      </c>
      <c r="M157" s="5">
        <v>2.4479356960175362</v>
      </c>
      <c r="N157" s="5">
        <v>3.7</v>
      </c>
    </row>
    <row r="158" spans="1:14" x14ac:dyDescent="0.25">
      <c r="A158" s="2" t="s">
        <v>47</v>
      </c>
      <c r="B158" s="5">
        <v>9.5280442101243673E-2</v>
      </c>
      <c r="C158" s="5">
        <v>1.8199233716475098</v>
      </c>
      <c r="D158" s="5">
        <v>3.0105684090259985</v>
      </c>
      <c r="E158" s="5">
        <v>5.0131501261338682</v>
      </c>
      <c r="F158" s="5">
        <v>2.6829268292682964</v>
      </c>
      <c r="G158" s="5">
        <v>5.4929991187701948</v>
      </c>
      <c r="H158" s="5">
        <v>5.9942281307659524</v>
      </c>
      <c r="I158" s="5">
        <v>8.851846529673816</v>
      </c>
      <c r="J158" s="5">
        <v>7.5941472775245957</v>
      </c>
      <c r="K158" s="5">
        <v>11.793405943521762</v>
      </c>
      <c r="L158" s="5">
        <v>15.702290512366474</v>
      </c>
      <c r="M158" s="5">
        <v>19.290479078229236</v>
      </c>
      <c r="N158" s="5">
        <v>7.3</v>
      </c>
    </row>
    <row r="159" spans="1:14" x14ac:dyDescent="0.25">
      <c r="A159" s="2" t="s">
        <v>48</v>
      </c>
      <c r="B159" s="5">
        <v>14.917679238335712</v>
      </c>
      <c r="C159" s="5">
        <v>3.5234308149192088</v>
      </c>
      <c r="D159" s="5">
        <v>-3.2827617362496704</v>
      </c>
      <c r="E159" s="5">
        <v>4.4028800794504672</v>
      </c>
      <c r="F159" s="5">
        <v>2.4657651124098776</v>
      </c>
      <c r="G159" s="5">
        <v>2.7</v>
      </c>
      <c r="H159" s="5">
        <v>4</v>
      </c>
      <c r="I159" s="5">
        <v>-0.50416751372229629</v>
      </c>
      <c r="J159" s="5">
        <v>1.1802766393442561</v>
      </c>
      <c r="K159" s="5">
        <v>7.4941176470588289</v>
      </c>
      <c r="L159" s="5">
        <v>2.1289821289821362</v>
      </c>
      <c r="M159" s="5">
        <v>-4.072546056125157</v>
      </c>
      <c r="N159" s="5">
        <v>2.6</v>
      </c>
    </row>
    <row r="160" spans="1:14" x14ac:dyDescent="0.25">
      <c r="A160" s="19" t="s">
        <v>55</v>
      </c>
      <c r="B160" s="5">
        <v>0.27933544858508313</v>
      </c>
      <c r="C160" s="5">
        <v>1.5488198116857941</v>
      </c>
      <c r="D160" s="5">
        <v>5.271753502442472</v>
      </c>
      <c r="E160" s="5">
        <v>5.2971966209475791</v>
      </c>
      <c r="F160" s="5">
        <v>2.971538304636149</v>
      </c>
      <c r="G160" s="5">
        <v>4.9000000000000004</v>
      </c>
      <c r="H160" s="5">
        <v>6.4</v>
      </c>
      <c r="I160" s="5">
        <v>10.250014586615317</v>
      </c>
      <c r="J160" s="5">
        <v>9.3304050672447865</v>
      </c>
      <c r="K160" s="5">
        <v>14.694231640183959</v>
      </c>
      <c r="L160" s="5">
        <v>18.854660663516935</v>
      </c>
      <c r="M160" s="5">
        <v>20.217022996806897</v>
      </c>
      <c r="N160" s="5">
        <v>8.4</v>
      </c>
    </row>
    <row r="161" spans="1:14" x14ac:dyDescent="0.25">
      <c r="A161" s="2" t="s">
        <v>58</v>
      </c>
      <c r="B161" s="5">
        <v>-0.14160960224158003</v>
      </c>
      <c r="C161" s="5">
        <v>0.63565521285132576</v>
      </c>
      <c r="D161" s="5">
        <v>-0.31288243660949888</v>
      </c>
      <c r="E161" s="5">
        <v>0.40681954020897138</v>
      </c>
      <c r="F161" s="5">
        <v>-0.36709335687872269</v>
      </c>
      <c r="G161" s="5">
        <v>-0.28723347966263901</v>
      </c>
      <c r="H161" s="5">
        <v>-2.2340911055597523</v>
      </c>
      <c r="I161" s="5">
        <v>-3.0920370595215019</v>
      </c>
      <c r="J161" s="5">
        <v>-2.9563625382036314</v>
      </c>
      <c r="K161" s="5">
        <v>-1.9908492115308576</v>
      </c>
      <c r="L161" s="5">
        <v>-3.3026249693636238</v>
      </c>
      <c r="M161" s="5">
        <v>-4.0415904128956051</v>
      </c>
      <c r="N161" s="10">
        <v>-2.0636337033554035</v>
      </c>
    </row>
    <row r="180" spans="2:2" x14ac:dyDescent="0.25">
      <c r="B180">
        <f>1000</f>
        <v>1000</v>
      </c>
    </row>
  </sheetData>
  <mergeCells count="24">
    <mergeCell ref="A74:N74"/>
    <mergeCell ref="B84:N84"/>
    <mergeCell ref="A86:N86"/>
    <mergeCell ref="B24:N24"/>
    <mergeCell ref="A26:N26"/>
    <mergeCell ref="A34:N34"/>
    <mergeCell ref="B44:N44"/>
    <mergeCell ref="A46:N46"/>
    <mergeCell ref="B4:N4"/>
    <mergeCell ref="A6:N6"/>
    <mergeCell ref="A14:N14"/>
    <mergeCell ref="A146:N146"/>
    <mergeCell ref="A154:N154"/>
    <mergeCell ref="B104:N104"/>
    <mergeCell ref="A106:N106"/>
    <mergeCell ref="A114:N114"/>
    <mergeCell ref="B124:N124"/>
    <mergeCell ref="A126:N126"/>
    <mergeCell ref="A134:N134"/>
    <mergeCell ref="A54:N54"/>
    <mergeCell ref="A94:N94"/>
    <mergeCell ref="B144:N144"/>
    <mergeCell ref="B64:N64"/>
    <mergeCell ref="A66:N66"/>
  </mergeCells>
  <conditionalFormatting sqref="B15:N21">
    <cfRule type="cellIs" dxfId="15" priority="1" operator="lessThan">
      <formula>0</formula>
    </cfRule>
    <cfRule type="cellIs" dxfId="14" priority="2" operator="greaterThan">
      <formula>0</formula>
    </cfRule>
  </conditionalFormatting>
  <conditionalFormatting sqref="B35:N41">
    <cfRule type="cellIs" dxfId="13" priority="5" operator="lessThan">
      <formula>0</formula>
    </cfRule>
    <cfRule type="cellIs" dxfId="12" priority="6" operator="greaterThan">
      <formula>0</formula>
    </cfRule>
  </conditionalFormatting>
  <conditionalFormatting sqref="B55:N61">
    <cfRule type="cellIs" dxfId="11" priority="9" operator="lessThan">
      <formula>0</formula>
    </cfRule>
    <cfRule type="cellIs" dxfId="10" priority="10" operator="greaterThan">
      <formula>0</formula>
    </cfRule>
  </conditionalFormatting>
  <conditionalFormatting sqref="B75:N81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B95:N101">
    <cfRule type="cellIs" dxfId="7" priority="21" operator="lessThan">
      <formula>0</formula>
    </cfRule>
    <cfRule type="cellIs" dxfId="6" priority="22" operator="greaterThan">
      <formula>0</formula>
    </cfRule>
  </conditionalFormatting>
  <conditionalFormatting sqref="B115:N121">
    <cfRule type="cellIs" dxfId="5" priority="33" operator="lessThan">
      <formula>0</formula>
    </cfRule>
    <cfRule type="cellIs" dxfId="4" priority="34" operator="greaterThan">
      <formula>0</formula>
    </cfRule>
  </conditionalFormatting>
  <conditionalFormatting sqref="B135:N141">
    <cfRule type="cellIs" dxfId="3" priority="43" operator="lessThan">
      <formula>0</formula>
    </cfRule>
    <cfRule type="cellIs" dxfId="2" priority="44" operator="greaterThan">
      <formula>0</formula>
    </cfRule>
  </conditionalFormatting>
  <conditionalFormatting sqref="B155:N161">
    <cfRule type="cellIs" dxfId="1" priority="37" operator="lessThan">
      <formula>0</formula>
    </cfRule>
    <cfRule type="cellIs" dxfId="0" priority="38" operator="greaterThan">
      <formula>0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DE_VIE Gruppe inkl. MLA und KSC</vt:lpstr>
      <vt:lpstr>DE_VIE only</vt:lpstr>
      <vt:lpstr>EN_VIE Group incl. MLA and KSC</vt:lpstr>
      <vt:lpstr>EN_VIE only</vt:lpstr>
    </vt:vector>
  </TitlesOfParts>
  <Company>Flughafen Wien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 Christian, KR</dc:creator>
  <cp:lastModifiedBy>Hartmann Lara, FM</cp:lastModifiedBy>
  <cp:lastPrinted>2020-02-12T06:42:12Z</cp:lastPrinted>
  <dcterms:created xsi:type="dcterms:W3CDTF">2020-02-03T09:46:16Z</dcterms:created>
  <dcterms:modified xsi:type="dcterms:W3CDTF">2025-05-08T14:57:19Z</dcterms:modified>
</cp:coreProperties>
</file>