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KR\1001 INTERNETAUFTRITT, VERKEHRSZAHLEN, PRR\EXCEL VERKEHR\2023\"/>
    </mc:Choice>
  </mc:AlternateContent>
  <xr:revisionPtr revIDLastSave="0" documentId="13_ncr:1_{534DDF0B-5473-465E-A4E3-B4163D632BCB}" xr6:coauthVersionLast="45" xr6:coauthVersionMax="45" xr10:uidLastSave="{00000000-0000-0000-0000-000000000000}"/>
  <bookViews>
    <workbookView xWindow="-28920" yWindow="-120" windowWidth="29040" windowHeight="15840" activeTab="2" xr2:uid="{00000000-000D-0000-FFFF-FFFF00000000}"/>
  </bookViews>
  <sheets>
    <sheet name="DE_VIE Gruppe inkl. MLA und KSC" sheetId="1" r:id="rId1"/>
    <sheet name="DE_VIE only" sheetId="6" r:id="rId2"/>
    <sheet name="EN_VIE Group incl. MLA and KSC" sheetId="3" r:id="rId3"/>
    <sheet name="EN_VIE only" sheetId="4" r:id="rId4"/>
  </sheets>
  <externalReferences>
    <externalReference r:id="rId5"/>
    <externalReference r:id="rId6"/>
  </externalReferences>
  <calcPr calcId="191029" concurrentManualCount="1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4" l="1"/>
  <c r="I16" i="4"/>
  <c r="I17" i="4"/>
  <c r="I18" i="4"/>
  <c r="I19" i="4"/>
  <c r="I20" i="4"/>
  <c r="I21" i="4"/>
  <c r="I7" i="4"/>
  <c r="I8" i="4"/>
  <c r="I9" i="4"/>
  <c r="I10" i="4"/>
  <c r="I11" i="4"/>
  <c r="I12" i="4"/>
  <c r="I13" i="4"/>
  <c r="I29" i="3"/>
  <c r="I30" i="3"/>
  <c r="I31" i="3"/>
  <c r="I32" i="3"/>
  <c r="I33" i="3"/>
  <c r="I34" i="3"/>
  <c r="I22" i="3"/>
  <c r="I23" i="3"/>
  <c r="I25" i="3"/>
  <c r="I27" i="3"/>
  <c r="I15" i="3"/>
  <c r="I16" i="3"/>
  <c r="I17" i="3"/>
  <c r="I18" i="3"/>
  <c r="I19" i="3"/>
  <c r="I20" i="3"/>
  <c r="I8" i="3"/>
  <c r="I9" i="3"/>
  <c r="I10" i="3"/>
  <c r="I11" i="3"/>
  <c r="I12" i="3"/>
  <c r="I13" i="3"/>
  <c r="I15" i="6"/>
  <c r="I16" i="6"/>
  <c r="I17" i="6"/>
  <c r="I18" i="6"/>
  <c r="I19" i="6"/>
  <c r="I20" i="6"/>
  <c r="I13" i="6"/>
  <c r="I21" i="6" s="1"/>
  <c r="P34" i="1"/>
  <c r="P33" i="1"/>
  <c r="P32" i="1"/>
  <c r="P31" i="1"/>
  <c r="P30" i="1"/>
  <c r="P29" i="1"/>
  <c r="P27" i="1"/>
  <c r="P25" i="1"/>
  <c r="P23" i="1"/>
  <c r="P22" i="1"/>
  <c r="P20" i="1"/>
  <c r="P19" i="1"/>
  <c r="P18" i="1"/>
  <c r="P17" i="1"/>
  <c r="P16" i="1"/>
  <c r="P15" i="1"/>
  <c r="P9" i="1"/>
  <c r="P10" i="1"/>
  <c r="P11" i="1"/>
  <c r="P12" i="1"/>
  <c r="P13" i="1"/>
  <c r="P8" i="1"/>
  <c r="N34" i="1"/>
  <c r="N33" i="1"/>
  <c r="N32" i="1"/>
  <c r="N31" i="1"/>
  <c r="N30" i="1"/>
  <c r="N29" i="1"/>
  <c r="N27" i="1"/>
  <c r="N25" i="1"/>
  <c r="N23" i="1"/>
  <c r="N22" i="1"/>
  <c r="N20" i="1"/>
  <c r="N19" i="1"/>
  <c r="N18" i="1"/>
  <c r="N17" i="1"/>
  <c r="N16" i="1"/>
  <c r="N15" i="1"/>
  <c r="N9" i="1"/>
  <c r="N10" i="1"/>
  <c r="N11" i="1"/>
  <c r="N12" i="1"/>
  <c r="N13" i="1"/>
  <c r="N8" i="1"/>
  <c r="H15" i="4" l="1"/>
  <c r="H16" i="4"/>
  <c r="H17" i="4"/>
  <c r="H18" i="4"/>
  <c r="H19" i="4"/>
  <c r="H20" i="4"/>
  <c r="H21" i="4"/>
  <c r="H7" i="4"/>
  <c r="H8" i="4"/>
  <c r="H9" i="4"/>
  <c r="H10" i="4"/>
  <c r="H11" i="4"/>
  <c r="H12" i="4"/>
  <c r="H13" i="4"/>
  <c r="H29" i="3"/>
  <c r="H30" i="3"/>
  <c r="H31" i="3"/>
  <c r="H32" i="3"/>
  <c r="H33" i="3"/>
  <c r="H34" i="3"/>
  <c r="H22" i="3"/>
  <c r="H23" i="3"/>
  <c r="H25" i="3"/>
  <c r="H27" i="3"/>
  <c r="H15" i="3"/>
  <c r="H16" i="3"/>
  <c r="H17" i="3"/>
  <c r="H18" i="3"/>
  <c r="H19" i="3"/>
  <c r="H20" i="3"/>
  <c r="H8" i="3"/>
  <c r="H9" i="3"/>
  <c r="H10" i="3"/>
  <c r="H11" i="3"/>
  <c r="H12" i="3"/>
  <c r="H13" i="3"/>
  <c r="H15" i="6"/>
  <c r="H16" i="6"/>
  <c r="H17" i="6"/>
  <c r="H18" i="6"/>
  <c r="H19" i="6"/>
  <c r="H20" i="6"/>
  <c r="H21" i="6"/>
  <c r="H13" i="6"/>
  <c r="G15" i="4" l="1"/>
  <c r="G16" i="4"/>
  <c r="G17" i="4"/>
  <c r="G18" i="4"/>
  <c r="G19" i="4"/>
  <c r="G20" i="4"/>
  <c r="G21" i="4"/>
  <c r="G7" i="4"/>
  <c r="G8" i="4"/>
  <c r="G9" i="4"/>
  <c r="G10" i="4"/>
  <c r="G11" i="4"/>
  <c r="G12" i="4"/>
  <c r="G13" i="4"/>
  <c r="G29" i="3"/>
  <c r="G30" i="3"/>
  <c r="G31" i="3"/>
  <c r="G32" i="3"/>
  <c r="G33" i="3"/>
  <c r="G34" i="3"/>
  <c r="G22" i="3"/>
  <c r="G23" i="3"/>
  <c r="G25" i="3"/>
  <c r="G27" i="3"/>
  <c r="G15" i="3"/>
  <c r="G16" i="3"/>
  <c r="G17" i="3"/>
  <c r="G18" i="3"/>
  <c r="G19" i="3"/>
  <c r="G20" i="3"/>
  <c r="G8" i="3"/>
  <c r="G9" i="3"/>
  <c r="G10" i="3"/>
  <c r="G11" i="3"/>
  <c r="G12" i="3"/>
  <c r="G13" i="3"/>
  <c r="G15" i="6"/>
  <c r="G16" i="6"/>
  <c r="G17" i="6"/>
  <c r="G18" i="6"/>
  <c r="G19" i="6"/>
  <c r="G20" i="6"/>
  <c r="G21" i="6"/>
  <c r="G13" i="6"/>
  <c r="G7" i="6"/>
  <c r="G8" i="6"/>
  <c r="G9" i="6"/>
  <c r="G10" i="6"/>
  <c r="G11" i="6"/>
  <c r="G12" i="6"/>
  <c r="F15" i="4" l="1"/>
  <c r="F16" i="4"/>
  <c r="F17" i="4"/>
  <c r="F18" i="4"/>
  <c r="F19" i="4"/>
  <c r="F20" i="4"/>
  <c r="F21" i="4"/>
  <c r="F7" i="4"/>
  <c r="F8" i="4"/>
  <c r="F9" i="4"/>
  <c r="F10" i="4"/>
  <c r="F11" i="4"/>
  <c r="F12" i="4"/>
  <c r="F13" i="4"/>
  <c r="F29" i="3"/>
  <c r="F30" i="3"/>
  <c r="F31" i="3"/>
  <c r="F32" i="3"/>
  <c r="F33" i="3"/>
  <c r="F34" i="3"/>
  <c r="F22" i="3"/>
  <c r="F23" i="3"/>
  <c r="F25" i="3"/>
  <c r="F27" i="3"/>
  <c r="F15" i="3"/>
  <c r="F16" i="3"/>
  <c r="F17" i="3"/>
  <c r="F18" i="3"/>
  <c r="F19" i="3"/>
  <c r="F20" i="3"/>
  <c r="F8" i="3"/>
  <c r="F9" i="3"/>
  <c r="F10" i="3"/>
  <c r="F11" i="3"/>
  <c r="F12" i="3"/>
  <c r="F13" i="3"/>
  <c r="F21" i="6"/>
  <c r="E21" i="6"/>
  <c r="F15" i="6"/>
  <c r="F16" i="6"/>
  <c r="F17" i="6"/>
  <c r="F18" i="6"/>
  <c r="F19" i="6"/>
  <c r="F20" i="6"/>
  <c r="F7" i="6"/>
  <c r="F8" i="6"/>
  <c r="F9" i="6"/>
  <c r="F13" i="6" s="1"/>
  <c r="F10" i="6"/>
  <c r="F11" i="6"/>
  <c r="F12" i="6"/>
  <c r="E15" i="4" l="1"/>
  <c r="E16" i="4"/>
  <c r="E17" i="4"/>
  <c r="E18" i="4"/>
  <c r="E19" i="4"/>
  <c r="E20" i="4"/>
  <c r="E21" i="4"/>
  <c r="E7" i="4"/>
  <c r="E8" i="4"/>
  <c r="E9" i="4"/>
  <c r="E10" i="4"/>
  <c r="E11" i="4"/>
  <c r="E12" i="4"/>
  <c r="E13" i="4"/>
  <c r="E15" i="6"/>
  <c r="E16" i="6"/>
  <c r="E17" i="6"/>
  <c r="E18" i="6"/>
  <c r="E19" i="6"/>
  <c r="E20" i="6"/>
  <c r="N7" i="6"/>
  <c r="E7" i="6"/>
  <c r="E8" i="6"/>
  <c r="E9" i="6"/>
  <c r="E10" i="6"/>
  <c r="E11" i="6"/>
  <c r="E12" i="6"/>
  <c r="E13" i="6"/>
  <c r="E29" i="3"/>
  <c r="E30" i="3"/>
  <c r="E31" i="3"/>
  <c r="E32" i="3"/>
  <c r="E33" i="3"/>
  <c r="E34" i="3"/>
  <c r="E22" i="3"/>
  <c r="E23" i="3"/>
  <c r="E25" i="3"/>
  <c r="E27" i="3"/>
  <c r="E15" i="3"/>
  <c r="E16" i="3"/>
  <c r="E17" i="3"/>
  <c r="E18" i="3"/>
  <c r="E19" i="3"/>
  <c r="E20" i="3"/>
  <c r="E8" i="3"/>
  <c r="E9" i="3"/>
  <c r="E10" i="3"/>
  <c r="E11" i="3"/>
  <c r="E12" i="3"/>
  <c r="E13" i="3"/>
  <c r="D15" i="4" l="1"/>
  <c r="D16" i="4"/>
  <c r="D17" i="4"/>
  <c r="D18" i="4"/>
  <c r="D19" i="4"/>
  <c r="D20" i="4"/>
  <c r="D21" i="4"/>
  <c r="D7" i="4"/>
  <c r="D8" i="4"/>
  <c r="D9" i="4"/>
  <c r="D10" i="4"/>
  <c r="D11" i="4"/>
  <c r="D12" i="4"/>
  <c r="D13" i="4"/>
  <c r="D15" i="6"/>
  <c r="D16" i="6"/>
  <c r="D17" i="6"/>
  <c r="D18" i="6"/>
  <c r="D19" i="6"/>
  <c r="D20" i="6"/>
  <c r="D21" i="6"/>
  <c r="D7" i="6"/>
  <c r="D8" i="6"/>
  <c r="D9" i="6"/>
  <c r="D10" i="6"/>
  <c r="D11" i="6"/>
  <c r="D12" i="6"/>
  <c r="D13" i="6"/>
  <c r="D29" i="3"/>
  <c r="D30" i="3"/>
  <c r="D31" i="3"/>
  <c r="D32" i="3"/>
  <c r="D33" i="3"/>
  <c r="D34" i="3"/>
  <c r="D22" i="3"/>
  <c r="D23" i="3"/>
  <c r="D25" i="3"/>
  <c r="D27" i="3"/>
  <c r="D15" i="3"/>
  <c r="D16" i="3"/>
  <c r="D17" i="3"/>
  <c r="D18" i="3"/>
  <c r="D19" i="3"/>
  <c r="D20" i="3"/>
  <c r="D8" i="3"/>
  <c r="D9" i="3"/>
  <c r="D10" i="3"/>
  <c r="D11" i="3"/>
  <c r="D12" i="3"/>
  <c r="D13" i="3"/>
  <c r="C15" i="4" l="1"/>
  <c r="C16" i="4"/>
  <c r="C17" i="4"/>
  <c r="C18" i="4"/>
  <c r="C19" i="4"/>
  <c r="C20" i="4"/>
  <c r="C21" i="4"/>
  <c r="C7" i="4"/>
  <c r="C8" i="4"/>
  <c r="C9" i="4"/>
  <c r="C10" i="4"/>
  <c r="C11" i="4"/>
  <c r="C12" i="4"/>
  <c r="C13" i="4"/>
  <c r="C7" i="6"/>
  <c r="C8" i="6"/>
  <c r="C9" i="6"/>
  <c r="C10" i="6"/>
  <c r="C18" i="6" s="1"/>
  <c r="C11" i="6"/>
  <c r="C12" i="6"/>
  <c r="C13" i="6"/>
  <c r="B13" i="6"/>
  <c r="B8" i="6"/>
  <c r="B9" i="6"/>
  <c r="B10" i="6"/>
  <c r="B11" i="6"/>
  <c r="B12" i="6"/>
  <c r="C15" i="6"/>
  <c r="C16" i="6"/>
  <c r="C17" i="6"/>
  <c r="C19" i="6"/>
  <c r="C20" i="6"/>
  <c r="C21" i="6"/>
  <c r="C29" i="3"/>
  <c r="C30" i="3"/>
  <c r="C31" i="3"/>
  <c r="C32" i="3"/>
  <c r="C33" i="3"/>
  <c r="C34" i="3"/>
  <c r="C22" i="3"/>
  <c r="C23" i="3"/>
  <c r="C25" i="3"/>
  <c r="C27" i="3"/>
  <c r="C15" i="3"/>
  <c r="C16" i="3"/>
  <c r="C17" i="3"/>
  <c r="C18" i="3"/>
  <c r="C19" i="3"/>
  <c r="C20" i="3"/>
  <c r="C8" i="3"/>
  <c r="C9" i="3"/>
  <c r="C10" i="3"/>
  <c r="C11" i="3"/>
  <c r="C12" i="3"/>
  <c r="C13" i="3"/>
  <c r="O58" i="1" l="1"/>
  <c r="E67" i="1"/>
  <c r="F67" i="1"/>
  <c r="G67" i="1"/>
  <c r="H67" i="1"/>
  <c r="I67" i="1"/>
  <c r="J67" i="1"/>
  <c r="K67" i="1"/>
  <c r="L67" i="1"/>
  <c r="M67" i="1"/>
  <c r="D67" i="1"/>
  <c r="B11" i="4" l="1"/>
  <c r="N11" i="6"/>
  <c r="N8" i="6"/>
  <c r="B9" i="4"/>
  <c r="N10" i="6"/>
  <c r="N12" i="6"/>
  <c r="B7" i="6"/>
  <c r="B20" i="6"/>
  <c r="B20" i="4" s="1"/>
  <c r="B19" i="6"/>
  <c r="B19" i="4" s="1"/>
  <c r="B18" i="6"/>
  <c r="B18" i="4" s="1"/>
  <c r="B17" i="6"/>
  <c r="B17" i="4" s="1"/>
  <c r="B16" i="6"/>
  <c r="B16" i="4" s="1"/>
  <c r="O26" i="3"/>
  <c r="O24" i="3"/>
  <c r="O34" i="1"/>
  <c r="N30" i="3"/>
  <c r="N31" i="3"/>
  <c r="N32" i="3"/>
  <c r="N33" i="3"/>
  <c r="N29" i="3"/>
  <c r="N23" i="3"/>
  <c r="N25" i="3"/>
  <c r="N22" i="3"/>
  <c r="N16" i="3"/>
  <c r="N17" i="3"/>
  <c r="N18" i="3"/>
  <c r="N19" i="3"/>
  <c r="N20" i="3"/>
  <c r="N15" i="3"/>
  <c r="N9" i="3"/>
  <c r="N10" i="3"/>
  <c r="N11" i="3"/>
  <c r="N12" i="3"/>
  <c r="N8" i="3"/>
  <c r="B30" i="3"/>
  <c r="B31" i="3"/>
  <c r="B32" i="3"/>
  <c r="B33" i="3"/>
  <c r="B34" i="3"/>
  <c r="B29" i="3"/>
  <c r="B23" i="3"/>
  <c r="B25" i="3"/>
  <c r="B27" i="3"/>
  <c r="B22" i="3"/>
  <c r="B16" i="3"/>
  <c r="B17" i="3"/>
  <c r="B18" i="3"/>
  <c r="B19" i="3"/>
  <c r="B20" i="3"/>
  <c r="B15" i="3"/>
  <c r="B9" i="3"/>
  <c r="B10" i="3"/>
  <c r="B11" i="3"/>
  <c r="B12" i="3"/>
  <c r="B13" i="3"/>
  <c r="B8" i="3"/>
  <c r="B67" i="1"/>
  <c r="O27" i="1"/>
  <c r="B60" i="1"/>
  <c r="O53" i="1"/>
  <c r="O20" i="1"/>
  <c r="N13" i="3"/>
  <c r="B46" i="1"/>
  <c r="O13" i="1"/>
  <c r="O10" i="1"/>
  <c r="O33" i="1"/>
  <c r="O32" i="1"/>
  <c r="O31" i="1"/>
  <c r="O30" i="1"/>
  <c r="O29" i="1"/>
  <c r="O25" i="1"/>
  <c r="O23" i="1"/>
  <c r="O22" i="1"/>
  <c r="O19" i="1"/>
  <c r="O18" i="1"/>
  <c r="O17" i="1"/>
  <c r="O16" i="1"/>
  <c r="O15" i="1"/>
  <c r="O12" i="1"/>
  <c r="O11" i="1"/>
  <c r="O9" i="1"/>
  <c r="O8" i="1"/>
  <c r="O46" i="1" l="1"/>
  <c r="P34" i="3"/>
  <c r="O27" i="3"/>
  <c r="P27" i="3"/>
  <c r="P25" i="3"/>
  <c r="P22" i="3"/>
  <c r="P23" i="3"/>
  <c r="O34" i="3"/>
  <c r="P29" i="3"/>
  <c r="P30" i="3"/>
  <c r="P33" i="3"/>
  <c r="P31" i="3"/>
  <c r="P32" i="3"/>
  <c r="P15" i="3"/>
  <c r="P19" i="3"/>
  <c r="P16" i="3"/>
  <c r="P20" i="3"/>
  <c r="P17" i="3"/>
  <c r="P18" i="3"/>
  <c r="N9" i="6"/>
  <c r="N9" i="4" s="1"/>
  <c r="B12" i="4"/>
  <c r="B8" i="4"/>
  <c r="P8" i="3"/>
  <c r="N15" i="6"/>
  <c r="N17" i="6"/>
  <c r="N7" i="4"/>
  <c r="B15" i="6"/>
  <c r="B15" i="4" s="1"/>
  <c r="B7" i="4"/>
  <c r="B10" i="4"/>
  <c r="N18" i="6"/>
  <c r="N18" i="4" s="1"/>
  <c r="O13" i="3"/>
  <c r="N11" i="4"/>
  <c r="N10" i="4"/>
  <c r="N12" i="4"/>
  <c r="N8" i="4"/>
  <c r="O32" i="3"/>
  <c r="O30" i="3"/>
  <c r="O33" i="3"/>
  <c r="O31" i="3"/>
  <c r="O29" i="3"/>
  <c r="O23" i="3"/>
  <c r="O25" i="3"/>
  <c r="O22" i="3"/>
  <c r="O19" i="3"/>
  <c r="O17" i="3"/>
  <c r="O15" i="3"/>
  <c r="O20" i="3"/>
  <c r="O18" i="3"/>
  <c r="O16" i="3"/>
  <c r="O12" i="3"/>
  <c r="O10" i="3"/>
  <c r="O8" i="3"/>
  <c r="O11" i="3"/>
  <c r="O9" i="3"/>
  <c r="O67" i="1"/>
  <c r="N27" i="3"/>
  <c r="O60" i="1"/>
  <c r="N34" i="3"/>
  <c r="M35" i="4"/>
  <c r="M36" i="4"/>
  <c r="M37" i="4"/>
  <c r="M38" i="4"/>
  <c r="M39" i="4"/>
  <c r="M40" i="4"/>
  <c r="M41" i="4"/>
  <c r="M27" i="4"/>
  <c r="M28" i="4"/>
  <c r="M29" i="4"/>
  <c r="M30" i="4"/>
  <c r="M31" i="4"/>
  <c r="M32" i="4"/>
  <c r="M33" i="4"/>
  <c r="N40" i="6"/>
  <c r="M41" i="6"/>
  <c r="M35" i="6"/>
  <c r="M36" i="6"/>
  <c r="M37" i="6"/>
  <c r="M38" i="6"/>
  <c r="M39" i="6"/>
  <c r="M40" i="6"/>
  <c r="M33" i="6"/>
  <c r="M59" i="3"/>
  <c r="M60" i="3"/>
  <c r="M61" i="3"/>
  <c r="M62" i="3"/>
  <c r="M63" i="3"/>
  <c r="M53" i="3"/>
  <c r="M54" i="3"/>
  <c r="M55" i="3"/>
  <c r="M56" i="3"/>
  <c r="M57" i="3"/>
  <c r="M47" i="3"/>
  <c r="M48" i="3"/>
  <c r="M49" i="3"/>
  <c r="M50" i="3"/>
  <c r="M51" i="3"/>
  <c r="M41" i="3"/>
  <c r="M42" i="3"/>
  <c r="M43" i="3"/>
  <c r="M44" i="3"/>
  <c r="M45" i="3"/>
  <c r="N63" i="1"/>
  <c r="N64" i="1"/>
  <c r="N65" i="1"/>
  <c r="N66" i="1"/>
  <c r="N62" i="1"/>
  <c r="N56" i="1"/>
  <c r="N58" i="1"/>
  <c r="N55" i="1"/>
  <c r="N49" i="1"/>
  <c r="N50" i="1"/>
  <c r="N51" i="1"/>
  <c r="N52" i="1"/>
  <c r="N48" i="1"/>
  <c r="N42" i="1"/>
  <c r="N43" i="1"/>
  <c r="N44" i="1"/>
  <c r="N45" i="1"/>
  <c r="N41" i="1"/>
  <c r="P11" i="3" l="1"/>
  <c r="N17" i="4"/>
  <c r="P12" i="3"/>
  <c r="N19" i="6"/>
  <c r="N19" i="4" s="1"/>
  <c r="P10" i="3"/>
  <c r="P9" i="3"/>
  <c r="N16" i="6"/>
  <c r="N16" i="4" s="1"/>
  <c r="P13" i="3"/>
  <c r="N20" i="6"/>
  <c r="N20" i="4" s="1"/>
  <c r="N15" i="4"/>
  <c r="N13" i="6"/>
  <c r="N21" i="6" s="1"/>
  <c r="B13" i="4"/>
  <c r="B21" i="6"/>
  <c r="B21" i="4" s="1"/>
  <c r="L35" i="4"/>
  <c r="L36" i="4"/>
  <c r="L37" i="4"/>
  <c r="L38" i="4"/>
  <c r="L39" i="4"/>
  <c r="L40" i="4"/>
  <c r="L41" i="4"/>
  <c r="L27" i="4"/>
  <c r="L28" i="4"/>
  <c r="L29" i="4"/>
  <c r="L30" i="4"/>
  <c r="L31" i="4"/>
  <c r="L32" i="4"/>
  <c r="L33" i="4"/>
  <c r="L35" i="6"/>
  <c r="L36" i="6"/>
  <c r="L37" i="6"/>
  <c r="L38" i="6"/>
  <c r="L39" i="6"/>
  <c r="L40" i="6"/>
  <c r="L41" i="6"/>
  <c r="L33" i="6"/>
  <c r="L59" i="3"/>
  <c r="L60" i="3"/>
  <c r="L61" i="3"/>
  <c r="L62" i="3"/>
  <c r="L63" i="3"/>
  <c r="L53" i="3"/>
  <c r="L54" i="3"/>
  <c r="L55" i="3"/>
  <c r="L56" i="3"/>
  <c r="L57" i="3"/>
  <c r="L47" i="3"/>
  <c r="L48" i="3"/>
  <c r="L49" i="3"/>
  <c r="L50" i="3"/>
  <c r="L51" i="3"/>
  <c r="L41" i="3"/>
  <c r="L42" i="3"/>
  <c r="L43" i="3"/>
  <c r="L44" i="3"/>
  <c r="L45" i="3"/>
  <c r="N13" i="4" l="1"/>
  <c r="N21" i="4"/>
  <c r="K37" i="4"/>
  <c r="K27" i="4"/>
  <c r="K28" i="4"/>
  <c r="K29" i="4"/>
  <c r="K30" i="4"/>
  <c r="K31" i="4"/>
  <c r="K32" i="4"/>
  <c r="K35" i="6"/>
  <c r="K35" i="4" s="1"/>
  <c r="K36" i="6"/>
  <c r="K36" i="4" s="1"/>
  <c r="K37" i="6"/>
  <c r="K38" i="6"/>
  <c r="K38" i="4" s="1"/>
  <c r="K39" i="6"/>
  <c r="K39" i="4" s="1"/>
  <c r="K40" i="6"/>
  <c r="K40" i="4" s="1"/>
  <c r="K33" i="6"/>
  <c r="K33" i="4" s="1"/>
  <c r="K59" i="3"/>
  <c r="K60" i="3"/>
  <c r="K61" i="3"/>
  <c r="K62" i="3"/>
  <c r="K63" i="3"/>
  <c r="K53" i="3"/>
  <c r="K54" i="3"/>
  <c r="K55" i="3"/>
  <c r="K56" i="3"/>
  <c r="K57" i="3"/>
  <c r="K47" i="3"/>
  <c r="K48" i="3"/>
  <c r="K49" i="3"/>
  <c r="K50" i="3"/>
  <c r="K51" i="3"/>
  <c r="K41" i="3"/>
  <c r="K42" i="3"/>
  <c r="K43" i="3"/>
  <c r="K44" i="3"/>
  <c r="K45" i="3"/>
  <c r="K41" i="6" l="1"/>
  <c r="K41" i="4" s="1"/>
  <c r="J35" i="4"/>
  <c r="J36" i="4"/>
  <c r="J37" i="4"/>
  <c r="J38" i="4"/>
  <c r="J39" i="4"/>
  <c r="J40" i="4"/>
  <c r="J41" i="4"/>
  <c r="J27" i="4"/>
  <c r="J28" i="4"/>
  <c r="J29" i="4"/>
  <c r="J30" i="4"/>
  <c r="J31" i="4"/>
  <c r="J32" i="4"/>
  <c r="J33" i="4"/>
  <c r="J35" i="6"/>
  <c r="J36" i="6"/>
  <c r="J37" i="6"/>
  <c r="J38" i="6"/>
  <c r="J39" i="6"/>
  <c r="J40" i="6"/>
  <c r="J41" i="6"/>
  <c r="J33" i="6"/>
  <c r="J59" i="3"/>
  <c r="J60" i="3"/>
  <c r="J61" i="3"/>
  <c r="J62" i="3"/>
  <c r="J63" i="3"/>
  <c r="J53" i="3"/>
  <c r="J54" i="3"/>
  <c r="J55" i="3"/>
  <c r="J56" i="3"/>
  <c r="J57" i="3"/>
  <c r="J47" i="3"/>
  <c r="J48" i="3"/>
  <c r="J49" i="3"/>
  <c r="J50" i="3"/>
  <c r="J51" i="3"/>
  <c r="J41" i="3"/>
  <c r="J42" i="3"/>
  <c r="J43" i="3"/>
  <c r="J44" i="3"/>
  <c r="J45" i="3"/>
  <c r="I27" i="4" l="1"/>
  <c r="I28" i="4"/>
  <c r="I29" i="4"/>
  <c r="I30" i="4"/>
  <c r="I31" i="4"/>
  <c r="I32" i="4"/>
  <c r="I33" i="4"/>
  <c r="I40" i="6"/>
  <c r="I40" i="4" s="1"/>
  <c r="I35" i="6"/>
  <c r="I35" i="4" s="1"/>
  <c r="I36" i="6"/>
  <c r="I36" i="4" s="1"/>
  <c r="I37" i="6"/>
  <c r="I37" i="4" s="1"/>
  <c r="I38" i="6"/>
  <c r="I38" i="4" s="1"/>
  <c r="I39" i="6"/>
  <c r="I39" i="4" s="1"/>
  <c r="I33" i="6"/>
  <c r="I41" i="6" s="1"/>
  <c r="I41" i="4" s="1"/>
  <c r="I59" i="3"/>
  <c r="I60" i="3"/>
  <c r="I61" i="3"/>
  <c r="I62" i="3"/>
  <c r="I63" i="3"/>
  <c r="I53" i="3"/>
  <c r="I54" i="3"/>
  <c r="I55" i="3"/>
  <c r="I56" i="3"/>
  <c r="I57" i="3"/>
  <c r="I47" i="3"/>
  <c r="I48" i="3"/>
  <c r="I49" i="3"/>
  <c r="I50" i="3"/>
  <c r="I51" i="3"/>
  <c r="I41" i="3"/>
  <c r="I42" i="3"/>
  <c r="I43" i="3"/>
  <c r="I44" i="3"/>
  <c r="I45" i="3"/>
  <c r="H27" i="4" l="1"/>
  <c r="H28" i="4"/>
  <c r="H29" i="4"/>
  <c r="H30" i="4"/>
  <c r="H31" i="4"/>
  <c r="H32" i="4"/>
  <c r="H40" i="6"/>
  <c r="H40" i="4" s="1"/>
  <c r="H36" i="6"/>
  <c r="H36" i="4" s="1"/>
  <c r="H37" i="6"/>
  <c r="H37" i="4" s="1"/>
  <c r="H38" i="6"/>
  <c r="H38" i="4" s="1"/>
  <c r="H39" i="6"/>
  <c r="H39" i="4" s="1"/>
  <c r="H35" i="6"/>
  <c r="H35" i="4" s="1"/>
  <c r="H33" i="6"/>
  <c r="H33" i="4" s="1"/>
  <c r="H60" i="3"/>
  <c r="H61" i="3"/>
  <c r="H62" i="3"/>
  <c r="H63" i="3"/>
  <c r="H59" i="3"/>
  <c r="H54" i="3"/>
  <c r="H55" i="3"/>
  <c r="H56" i="3"/>
  <c r="H57" i="3"/>
  <c r="H53" i="3"/>
  <c r="H48" i="3"/>
  <c r="H49" i="3"/>
  <c r="H50" i="3"/>
  <c r="H51" i="3"/>
  <c r="H47" i="3"/>
  <c r="H42" i="3"/>
  <c r="H43" i="3"/>
  <c r="H44" i="3"/>
  <c r="H45" i="3"/>
  <c r="H41" i="3"/>
  <c r="O66" i="1"/>
  <c r="P66" i="1" s="1"/>
  <c r="H41" i="6" l="1"/>
  <c r="H41" i="4" s="1"/>
  <c r="G27" i="4"/>
  <c r="G28" i="4"/>
  <c r="G29" i="4"/>
  <c r="G30" i="4"/>
  <c r="G31" i="4"/>
  <c r="G32" i="4"/>
  <c r="G40" i="6"/>
  <c r="G40" i="4" s="1"/>
  <c r="G35" i="6"/>
  <c r="G35" i="4" s="1"/>
  <c r="G36" i="6"/>
  <c r="G36" i="4" s="1"/>
  <c r="G37" i="6"/>
  <c r="G37" i="4" s="1"/>
  <c r="G38" i="6"/>
  <c r="G38" i="4" s="1"/>
  <c r="G39" i="6"/>
  <c r="G39" i="4" s="1"/>
  <c r="G33" i="6"/>
  <c r="G33" i="4" s="1"/>
  <c r="G59" i="3"/>
  <c r="G60" i="3"/>
  <c r="G61" i="3"/>
  <c r="G62" i="3"/>
  <c r="G63" i="3"/>
  <c r="G53" i="3"/>
  <c r="G54" i="3"/>
  <c r="G55" i="3"/>
  <c r="G56" i="3"/>
  <c r="G57" i="3"/>
  <c r="G47" i="3"/>
  <c r="G48" i="3"/>
  <c r="G49" i="3"/>
  <c r="G50" i="3"/>
  <c r="G51" i="3"/>
  <c r="G41" i="3"/>
  <c r="G42" i="3"/>
  <c r="G43" i="3"/>
  <c r="G44" i="3"/>
  <c r="G45" i="3"/>
  <c r="G41" i="6" l="1"/>
  <c r="G41" i="4" s="1"/>
  <c r="F40" i="4"/>
  <c r="F27" i="4"/>
  <c r="F28" i="4"/>
  <c r="F29" i="4"/>
  <c r="F30" i="4"/>
  <c r="F31" i="4"/>
  <c r="F32" i="4"/>
  <c r="F40" i="6"/>
  <c r="F39" i="6"/>
  <c r="F39" i="4" s="1"/>
  <c r="F38" i="6"/>
  <c r="F38" i="4" s="1"/>
  <c r="F37" i="6"/>
  <c r="F37" i="4" s="1"/>
  <c r="F36" i="6"/>
  <c r="F36" i="4" s="1"/>
  <c r="F35" i="6"/>
  <c r="F35" i="4" s="1"/>
  <c r="F33" i="6"/>
  <c r="F33" i="4" s="1"/>
  <c r="F59" i="3"/>
  <c r="F60" i="3"/>
  <c r="F61" i="3"/>
  <c r="F62" i="3"/>
  <c r="F63" i="3"/>
  <c r="F53" i="3"/>
  <c r="F54" i="3"/>
  <c r="F55" i="3"/>
  <c r="F56" i="3"/>
  <c r="F57" i="3"/>
  <c r="F47" i="3"/>
  <c r="F48" i="3"/>
  <c r="F49" i="3"/>
  <c r="F50" i="3"/>
  <c r="F51" i="3"/>
  <c r="F41" i="3"/>
  <c r="F42" i="3"/>
  <c r="F43" i="3"/>
  <c r="F44" i="3"/>
  <c r="F45" i="3"/>
  <c r="F41" i="6" l="1"/>
  <c r="F41" i="4" s="1"/>
  <c r="E35" i="4"/>
  <c r="E38" i="4"/>
  <c r="E39" i="4"/>
  <c r="E40" i="4"/>
  <c r="E27" i="4"/>
  <c r="E28" i="4"/>
  <c r="E29" i="4"/>
  <c r="E30" i="4"/>
  <c r="E31" i="4"/>
  <c r="E32" i="4"/>
  <c r="E35" i="6"/>
  <c r="E36" i="6"/>
  <c r="E36" i="4" s="1"/>
  <c r="E37" i="6"/>
  <c r="E37" i="4" s="1"/>
  <c r="E38" i="6"/>
  <c r="E39" i="6"/>
  <c r="E40" i="6"/>
  <c r="E33" i="6"/>
  <c r="E33" i="4" s="1"/>
  <c r="E59" i="3"/>
  <c r="E60" i="3"/>
  <c r="E61" i="3"/>
  <c r="E62" i="3"/>
  <c r="E63" i="3"/>
  <c r="E53" i="3"/>
  <c r="E54" i="3"/>
  <c r="E55" i="3"/>
  <c r="E56" i="3"/>
  <c r="E57" i="3"/>
  <c r="E47" i="3"/>
  <c r="E48" i="3"/>
  <c r="E49" i="3"/>
  <c r="E50" i="3"/>
  <c r="E51" i="3"/>
  <c r="E42" i="3"/>
  <c r="E43" i="3"/>
  <c r="E44" i="3"/>
  <c r="E45" i="3"/>
  <c r="E41" i="3"/>
  <c r="E41" i="6" l="1"/>
  <c r="E41" i="4" s="1"/>
  <c r="D35" i="4"/>
  <c r="D38" i="4"/>
  <c r="D39" i="4"/>
  <c r="D40" i="4"/>
  <c r="D27" i="4"/>
  <c r="D28" i="4"/>
  <c r="D29" i="4"/>
  <c r="D30" i="4"/>
  <c r="D31" i="4"/>
  <c r="D32" i="4"/>
  <c r="D33" i="4"/>
  <c r="D36" i="6"/>
  <c r="D36" i="4" s="1"/>
  <c r="D37" i="6"/>
  <c r="D37" i="4" s="1"/>
  <c r="D38" i="6"/>
  <c r="D39" i="6"/>
  <c r="D40" i="6"/>
  <c r="D35" i="6"/>
  <c r="D33" i="6"/>
  <c r="D41" i="6" s="1"/>
  <c r="D41" i="4" s="1"/>
  <c r="D60" i="3"/>
  <c r="D61" i="3"/>
  <c r="D62" i="3"/>
  <c r="D63" i="3"/>
  <c r="D59" i="3"/>
  <c r="D54" i="3"/>
  <c r="D55" i="3"/>
  <c r="D56" i="3"/>
  <c r="D57" i="3"/>
  <c r="D53" i="3"/>
  <c r="D48" i="3"/>
  <c r="D49" i="3"/>
  <c r="D50" i="3"/>
  <c r="D51" i="3"/>
  <c r="D47" i="3"/>
  <c r="D42" i="3"/>
  <c r="D43" i="3"/>
  <c r="D44" i="3"/>
  <c r="D45" i="3"/>
  <c r="D41" i="3"/>
  <c r="C35" i="4" l="1"/>
  <c r="C38" i="4"/>
  <c r="C39" i="4"/>
  <c r="C40" i="4"/>
  <c r="C27" i="4"/>
  <c r="C28" i="4"/>
  <c r="C29" i="4"/>
  <c r="C30" i="4"/>
  <c r="C31" i="4"/>
  <c r="C32" i="4"/>
  <c r="C35" i="6"/>
  <c r="C36" i="6"/>
  <c r="C36" i="4" s="1"/>
  <c r="C37" i="6"/>
  <c r="C37" i="4" s="1"/>
  <c r="C38" i="6"/>
  <c r="C39" i="6"/>
  <c r="C40" i="6"/>
  <c r="C33" i="6"/>
  <c r="C33" i="4" s="1"/>
  <c r="C59" i="3"/>
  <c r="C60" i="3"/>
  <c r="C61" i="3"/>
  <c r="C62" i="3"/>
  <c r="C63" i="3"/>
  <c r="C53" i="3"/>
  <c r="C54" i="3"/>
  <c r="C55" i="3"/>
  <c r="C56" i="3"/>
  <c r="C57" i="3"/>
  <c r="C47" i="3"/>
  <c r="C48" i="3"/>
  <c r="C49" i="3"/>
  <c r="C50" i="3"/>
  <c r="C51" i="3"/>
  <c r="B60" i="3"/>
  <c r="B61" i="3"/>
  <c r="B62" i="3"/>
  <c r="B63" i="3"/>
  <c r="B59" i="3"/>
  <c r="B54" i="3"/>
  <c r="B55" i="3"/>
  <c r="B56" i="3"/>
  <c r="B57" i="3"/>
  <c r="B53" i="3"/>
  <c r="B48" i="3"/>
  <c r="B49" i="3"/>
  <c r="B50" i="3"/>
  <c r="B51" i="3"/>
  <c r="B47" i="3"/>
  <c r="C41" i="3"/>
  <c r="C42" i="3"/>
  <c r="C43" i="3"/>
  <c r="C44" i="3"/>
  <c r="C45" i="3"/>
  <c r="B42" i="3"/>
  <c r="B43" i="3"/>
  <c r="B44" i="3"/>
  <c r="B45" i="3"/>
  <c r="B41" i="3"/>
  <c r="C41" i="6" l="1"/>
  <c r="C41" i="4" s="1"/>
  <c r="N40" i="4"/>
  <c r="B40" i="4"/>
  <c r="B39" i="4"/>
  <c r="B38" i="4"/>
  <c r="B36" i="4"/>
  <c r="B35" i="4"/>
  <c r="B32" i="4"/>
  <c r="B31" i="4"/>
  <c r="B30" i="4"/>
  <c r="B29" i="4"/>
  <c r="B28" i="4"/>
  <c r="B27" i="4"/>
  <c r="B40" i="6"/>
  <c r="B39" i="6"/>
  <c r="B38" i="6"/>
  <c r="B37" i="6"/>
  <c r="B37" i="4" s="1"/>
  <c r="B36" i="6"/>
  <c r="B35" i="6"/>
  <c r="B33" i="6"/>
  <c r="B33" i="4" s="1"/>
  <c r="B41" i="6" l="1"/>
  <c r="B41" i="4" s="1"/>
  <c r="N32" i="6"/>
  <c r="N32" i="4" s="1"/>
  <c r="N54" i="3" l="1"/>
  <c r="N56" i="3"/>
  <c r="N48" i="3"/>
  <c r="N49" i="3"/>
  <c r="N50" i="3"/>
  <c r="N51" i="3"/>
  <c r="N47" i="3"/>
  <c r="N42" i="3"/>
  <c r="N43" i="3"/>
  <c r="N44" i="3"/>
  <c r="N45" i="3"/>
  <c r="N41" i="3"/>
  <c r="N60" i="3"/>
  <c r="N61" i="3"/>
  <c r="N62" i="3"/>
  <c r="N63" i="3"/>
  <c r="N59" i="3"/>
  <c r="N53" i="3"/>
  <c r="O63" i="1"/>
  <c r="P63" i="1" s="1"/>
  <c r="O55" i="3"/>
  <c r="O56" i="1"/>
  <c r="P56" i="1" s="1"/>
  <c r="O52" i="1"/>
  <c r="P52" i="1" s="1"/>
  <c r="P58" i="1"/>
  <c r="O45" i="1"/>
  <c r="P45" i="1" s="1"/>
  <c r="O43" i="1"/>
  <c r="P43" i="1" s="1"/>
  <c r="O51" i="1"/>
  <c r="P51" i="1" s="1"/>
  <c r="O50" i="1"/>
  <c r="P50" i="1" s="1"/>
  <c r="O44" i="1"/>
  <c r="P44" i="1" s="1"/>
  <c r="O65" i="1"/>
  <c r="P65" i="1" s="1"/>
  <c r="O64" i="1"/>
  <c r="P64" i="1" s="1"/>
  <c r="O62" i="1"/>
  <c r="P62" i="1" s="1"/>
  <c r="O55" i="1"/>
  <c r="P55" i="1" s="1"/>
  <c r="O49" i="1"/>
  <c r="P49" i="1" s="1"/>
  <c r="O48" i="1"/>
  <c r="P48" i="1" s="1"/>
  <c r="O42" i="1"/>
  <c r="P42" i="1" s="1"/>
  <c r="O41" i="1"/>
  <c r="P41" i="1" s="1"/>
  <c r="P50" i="3" l="1"/>
  <c r="O50" i="3"/>
  <c r="O63" i="3"/>
  <c r="P63" i="3"/>
  <c r="O60" i="3"/>
  <c r="P60" i="3"/>
  <c r="P59" i="3"/>
  <c r="P62" i="3"/>
  <c r="O61" i="3"/>
  <c r="P61" i="3"/>
  <c r="P54" i="3"/>
  <c r="P56" i="3"/>
  <c r="O53" i="3"/>
  <c r="O49" i="3"/>
  <c r="P49" i="3"/>
  <c r="P51" i="3"/>
  <c r="O47" i="3"/>
  <c r="P47" i="3"/>
  <c r="P48" i="3"/>
  <c r="N27" i="6"/>
  <c r="N27" i="4" s="1"/>
  <c r="N30" i="6"/>
  <c r="N30" i="4" s="1"/>
  <c r="N29" i="6"/>
  <c r="N29" i="4" s="1"/>
  <c r="N31" i="6"/>
  <c r="N31" i="4" s="1"/>
  <c r="N28" i="6"/>
  <c r="N28" i="4" s="1"/>
  <c r="O59" i="3"/>
  <c r="O48" i="3"/>
  <c r="O62" i="3"/>
  <c r="O54" i="3"/>
  <c r="O51" i="3"/>
  <c r="P53" i="3"/>
  <c r="O56" i="3"/>
  <c r="O41" i="3"/>
  <c r="O45" i="3"/>
  <c r="O44" i="3"/>
  <c r="O43" i="3"/>
  <c r="O42" i="3"/>
  <c r="M55" i="4"/>
  <c r="M56" i="4"/>
  <c r="M57" i="4"/>
  <c r="M47" i="4"/>
  <c r="M48" i="4"/>
  <c r="M49" i="4"/>
  <c r="M50" i="4"/>
  <c r="M51" i="4"/>
  <c r="M52" i="4"/>
  <c r="M55" i="6"/>
  <c r="M56" i="6"/>
  <c r="M57" i="6"/>
  <c r="M58" i="6"/>
  <c r="M58" i="4" s="1"/>
  <c r="M59" i="6"/>
  <c r="M59" i="4" s="1"/>
  <c r="M60" i="6"/>
  <c r="M60" i="4" s="1"/>
  <c r="N60" i="6"/>
  <c r="M53" i="6"/>
  <c r="M53" i="4" s="1"/>
  <c r="M88" i="3"/>
  <c r="M89" i="3"/>
  <c r="M90" i="3"/>
  <c r="M91" i="3"/>
  <c r="M92" i="3"/>
  <c r="M82" i="3"/>
  <c r="M83" i="3"/>
  <c r="M84" i="3"/>
  <c r="M85" i="3"/>
  <c r="M86" i="3"/>
  <c r="M76" i="3"/>
  <c r="M77" i="3"/>
  <c r="M78" i="3"/>
  <c r="M79" i="3"/>
  <c r="M80" i="3"/>
  <c r="M70" i="3"/>
  <c r="M71" i="3"/>
  <c r="M72" i="3"/>
  <c r="M73" i="3"/>
  <c r="M74" i="3"/>
  <c r="N93" i="1"/>
  <c r="N94" i="1"/>
  <c r="N95" i="1"/>
  <c r="N96" i="1"/>
  <c r="N92" i="1"/>
  <c r="N89" i="1"/>
  <c r="N81" i="1"/>
  <c r="N82" i="1"/>
  <c r="N83" i="1"/>
  <c r="N84" i="1"/>
  <c r="N80" i="1"/>
  <c r="N75" i="1"/>
  <c r="N76" i="1"/>
  <c r="N77" i="1"/>
  <c r="N78" i="1"/>
  <c r="N74" i="1"/>
  <c r="N33" i="6" l="1"/>
  <c r="N41" i="6" s="1"/>
  <c r="N35" i="6"/>
  <c r="N35" i="4" s="1"/>
  <c r="P41" i="3"/>
  <c r="N38" i="6"/>
  <c r="N38" i="4" s="1"/>
  <c r="P44" i="3"/>
  <c r="N36" i="6"/>
  <c r="N36" i="4" s="1"/>
  <c r="P42" i="3"/>
  <c r="N39" i="6"/>
  <c r="N39" i="4" s="1"/>
  <c r="P45" i="3"/>
  <c r="N37" i="6"/>
  <c r="N37" i="4" s="1"/>
  <c r="P43" i="3"/>
  <c r="L47" i="4"/>
  <c r="L48" i="4"/>
  <c r="L49" i="4"/>
  <c r="L50" i="4"/>
  <c r="L51" i="4"/>
  <c r="L52" i="4"/>
  <c r="L60" i="6"/>
  <c r="L60" i="4" s="1"/>
  <c r="L53" i="6"/>
  <c r="L53" i="4" s="1"/>
  <c r="L89" i="3"/>
  <c r="L90" i="3"/>
  <c r="L91" i="3"/>
  <c r="L92" i="3"/>
  <c r="L88" i="3"/>
  <c r="L83" i="3"/>
  <c r="L84" i="3"/>
  <c r="L85" i="3"/>
  <c r="L86" i="3"/>
  <c r="L82" i="3"/>
  <c r="L77" i="3"/>
  <c r="L78" i="3"/>
  <c r="L79" i="3"/>
  <c r="L80" i="3"/>
  <c r="L76" i="3"/>
  <c r="L71" i="3"/>
  <c r="L72" i="3"/>
  <c r="L73" i="3"/>
  <c r="L74" i="3"/>
  <c r="L70" i="3"/>
  <c r="N41" i="4" l="1"/>
  <c r="N33" i="4"/>
  <c r="K47" i="4"/>
  <c r="K48" i="4"/>
  <c r="K49" i="4"/>
  <c r="K50" i="4"/>
  <c r="K51" i="4"/>
  <c r="K52" i="4"/>
  <c r="K60" i="6"/>
  <c r="K60" i="4" s="1"/>
  <c r="K53" i="6"/>
  <c r="K53" i="4" s="1"/>
  <c r="K89" i="3"/>
  <c r="K90" i="3"/>
  <c r="K91" i="3"/>
  <c r="K92" i="3"/>
  <c r="K88" i="3"/>
  <c r="K83" i="3"/>
  <c r="K84" i="3"/>
  <c r="K85" i="3"/>
  <c r="K86" i="3"/>
  <c r="K82" i="3"/>
  <c r="K77" i="3"/>
  <c r="K78" i="3"/>
  <c r="K79" i="3"/>
  <c r="K80" i="3"/>
  <c r="K76" i="3"/>
  <c r="K71" i="3"/>
  <c r="K72" i="3"/>
  <c r="K73" i="3"/>
  <c r="K74" i="3"/>
  <c r="K70" i="3"/>
  <c r="J55" i="4" l="1"/>
  <c r="J56" i="4"/>
  <c r="J57" i="4"/>
  <c r="J47" i="4"/>
  <c r="J48" i="4"/>
  <c r="J49" i="4"/>
  <c r="J50" i="4"/>
  <c r="J51" i="4"/>
  <c r="J52" i="4"/>
  <c r="J55" i="6"/>
  <c r="J56" i="6"/>
  <c r="J57" i="6"/>
  <c r="J58" i="6"/>
  <c r="J58" i="4" s="1"/>
  <c r="J59" i="6"/>
  <c r="J59" i="4" s="1"/>
  <c r="J60" i="6"/>
  <c r="J60" i="4" s="1"/>
  <c r="J53" i="6"/>
  <c r="J88" i="3"/>
  <c r="J89" i="3"/>
  <c r="J90" i="3"/>
  <c r="J91" i="3"/>
  <c r="J92" i="3"/>
  <c r="J82" i="3"/>
  <c r="J83" i="3"/>
  <c r="J84" i="3"/>
  <c r="J85" i="3"/>
  <c r="J86" i="3"/>
  <c r="J76" i="3"/>
  <c r="J77" i="3"/>
  <c r="J78" i="3"/>
  <c r="J79" i="3"/>
  <c r="J80" i="3"/>
  <c r="J71" i="3"/>
  <c r="J72" i="3"/>
  <c r="J73" i="3"/>
  <c r="J74" i="3"/>
  <c r="J70" i="3"/>
  <c r="J53" i="4" l="1"/>
  <c r="I56" i="4"/>
  <c r="I48" i="4"/>
  <c r="I49" i="4"/>
  <c r="I50" i="4"/>
  <c r="I51" i="4"/>
  <c r="I52" i="4"/>
  <c r="I47" i="4"/>
  <c r="I60" i="6"/>
  <c r="I60" i="4" s="1"/>
  <c r="I56" i="6"/>
  <c r="I57" i="6"/>
  <c r="I57" i="4" s="1"/>
  <c r="I58" i="6"/>
  <c r="I58" i="4" s="1"/>
  <c r="I59" i="6"/>
  <c r="I59" i="4" s="1"/>
  <c r="I55" i="6"/>
  <c r="I55" i="4" s="1"/>
  <c r="I53" i="6"/>
  <c r="I53" i="4" s="1"/>
  <c r="I89" i="3"/>
  <c r="I90" i="3"/>
  <c r="I91" i="3"/>
  <c r="I92" i="3"/>
  <c r="I88" i="3"/>
  <c r="I83" i="3"/>
  <c r="I84" i="3"/>
  <c r="I85" i="3"/>
  <c r="I86" i="3"/>
  <c r="I82" i="3"/>
  <c r="I77" i="3"/>
  <c r="I78" i="3"/>
  <c r="I79" i="3"/>
  <c r="I80" i="3"/>
  <c r="I76" i="3"/>
  <c r="I71" i="3"/>
  <c r="I72" i="3"/>
  <c r="I73" i="3"/>
  <c r="I74" i="3"/>
  <c r="I70" i="3"/>
  <c r="H56" i="4" l="1"/>
  <c r="H57" i="4"/>
  <c r="H55" i="4"/>
  <c r="H48" i="4"/>
  <c r="H49" i="4"/>
  <c r="H50" i="4"/>
  <c r="H51" i="4"/>
  <c r="H52" i="4"/>
  <c r="H47" i="4"/>
  <c r="H60" i="6"/>
  <c r="H60" i="4" s="1"/>
  <c r="H56" i="6"/>
  <c r="H57" i="6"/>
  <c r="H58" i="6"/>
  <c r="H58" i="4" s="1"/>
  <c r="H59" i="6"/>
  <c r="H59" i="4" s="1"/>
  <c r="H55" i="6"/>
  <c r="H53" i="6"/>
  <c r="H53" i="4" s="1"/>
  <c r="N78" i="3"/>
  <c r="H89" i="3"/>
  <c r="H90" i="3"/>
  <c r="H91" i="3"/>
  <c r="H92" i="3"/>
  <c r="H88" i="3"/>
  <c r="H83" i="3"/>
  <c r="H84" i="3"/>
  <c r="H85" i="3"/>
  <c r="H86" i="3"/>
  <c r="H82" i="3"/>
  <c r="H77" i="3"/>
  <c r="H78" i="3"/>
  <c r="H79" i="3"/>
  <c r="H80" i="3"/>
  <c r="H76" i="3"/>
  <c r="H71" i="3"/>
  <c r="H72" i="3"/>
  <c r="H73" i="3"/>
  <c r="H74" i="3"/>
  <c r="H70" i="3"/>
  <c r="G48" i="4" l="1"/>
  <c r="G49" i="4"/>
  <c r="G50" i="4"/>
  <c r="G51" i="4"/>
  <c r="G52" i="4"/>
  <c r="G47" i="4"/>
  <c r="G60" i="6"/>
  <c r="G60" i="4" s="1"/>
  <c r="G53" i="6"/>
  <c r="N85" i="3"/>
  <c r="G89" i="3"/>
  <c r="G90" i="3"/>
  <c r="G91" i="3"/>
  <c r="G92" i="3"/>
  <c r="G88" i="3"/>
  <c r="G83" i="3"/>
  <c r="G84" i="3"/>
  <c r="G85" i="3"/>
  <c r="G86" i="3"/>
  <c r="G82" i="3"/>
  <c r="G77" i="3"/>
  <c r="G78" i="3"/>
  <c r="G79" i="3"/>
  <c r="G80" i="3"/>
  <c r="G76" i="3"/>
  <c r="G71" i="3"/>
  <c r="G72" i="3"/>
  <c r="G73" i="3"/>
  <c r="G74" i="3"/>
  <c r="G70" i="3"/>
  <c r="G53" i="4" l="1"/>
  <c r="F48" i="4"/>
  <c r="F49" i="4"/>
  <c r="F50" i="4"/>
  <c r="F51" i="4"/>
  <c r="F52" i="4"/>
  <c r="F53" i="4"/>
  <c r="F47" i="4"/>
  <c r="F60" i="6"/>
  <c r="F60" i="4" s="1"/>
  <c r="F53" i="6"/>
  <c r="F89" i="3"/>
  <c r="F90" i="3"/>
  <c r="F91" i="3"/>
  <c r="F92" i="3"/>
  <c r="F88" i="3"/>
  <c r="F83" i="3"/>
  <c r="F84" i="3"/>
  <c r="F85" i="3"/>
  <c r="F86" i="3"/>
  <c r="F82" i="3"/>
  <c r="F77" i="3"/>
  <c r="F78" i="3"/>
  <c r="F79" i="3"/>
  <c r="F80" i="3"/>
  <c r="F76" i="3"/>
  <c r="F71" i="3"/>
  <c r="F72" i="3"/>
  <c r="F73" i="3"/>
  <c r="F74" i="3"/>
  <c r="F70" i="3"/>
  <c r="E48" i="4" l="1"/>
  <c r="E49" i="4"/>
  <c r="E50" i="4"/>
  <c r="E51" i="4"/>
  <c r="E52" i="4"/>
  <c r="D47" i="4"/>
  <c r="E47" i="4"/>
  <c r="E60" i="6"/>
  <c r="E60" i="4" s="1"/>
  <c r="E53" i="6"/>
  <c r="E53" i="4" s="1"/>
  <c r="E89" i="3"/>
  <c r="E90" i="3"/>
  <c r="E91" i="3"/>
  <c r="E92" i="3"/>
  <c r="E88" i="3"/>
  <c r="E83" i="3"/>
  <c r="E84" i="3"/>
  <c r="E85" i="3"/>
  <c r="E86" i="3"/>
  <c r="E82" i="3"/>
  <c r="E77" i="3"/>
  <c r="E78" i="3"/>
  <c r="E79" i="3"/>
  <c r="E80" i="3"/>
  <c r="E76" i="3"/>
  <c r="E71" i="3"/>
  <c r="E72" i="3"/>
  <c r="E73" i="3"/>
  <c r="E74" i="3"/>
  <c r="E70" i="3"/>
  <c r="D48" i="4" l="1"/>
  <c r="D49" i="4"/>
  <c r="D50" i="4"/>
  <c r="D51" i="4"/>
  <c r="D52" i="4"/>
  <c r="D60" i="6"/>
  <c r="D60" i="4" s="1"/>
  <c r="D53" i="6"/>
  <c r="D89" i="3"/>
  <c r="D90" i="3"/>
  <c r="D91" i="3"/>
  <c r="D92" i="3"/>
  <c r="D88" i="3"/>
  <c r="D83" i="3"/>
  <c r="D84" i="3"/>
  <c r="D85" i="3"/>
  <c r="D86" i="3"/>
  <c r="D82" i="3"/>
  <c r="D77" i="3"/>
  <c r="D78" i="3"/>
  <c r="D79" i="3"/>
  <c r="D80" i="3"/>
  <c r="D76" i="3"/>
  <c r="D71" i="3"/>
  <c r="D72" i="3"/>
  <c r="D73" i="3"/>
  <c r="D74" i="3"/>
  <c r="D70" i="3"/>
  <c r="D53" i="4" l="1"/>
  <c r="C48" i="4"/>
  <c r="C49" i="4"/>
  <c r="C50" i="4"/>
  <c r="C51" i="4"/>
  <c r="C52" i="4"/>
  <c r="C47" i="4"/>
  <c r="C60" i="6"/>
  <c r="C60" i="4" s="1"/>
  <c r="C53" i="6"/>
  <c r="C53" i="4" s="1"/>
  <c r="C89" i="3"/>
  <c r="C90" i="3"/>
  <c r="C91" i="3"/>
  <c r="C92" i="3"/>
  <c r="C88" i="3"/>
  <c r="C83" i="3"/>
  <c r="C84" i="3"/>
  <c r="C85" i="3"/>
  <c r="C86" i="3"/>
  <c r="C82" i="3"/>
  <c r="C77" i="3"/>
  <c r="C78" i="3"/>
  <c r="C79" i="3"/>
  <c r="C80" i="3"/>
  <c r="C76" i="3"/>
  <c r="C71" i="3"/>
  <c r="C72" i="3"/>
  <c r="C73" i="3"/>
  <c r="C74" i="3"/>
  <c r="C70" i="3"/>
  <c r="N60" i="4" l="1"/>
  <c r="B48" i="4"/>
  <c r="B49" i="4"/>
  <c r="B50" i="4"/>
  <c r="B51" i="4"/>
  <c r="B52" i="4"/>
  <c r="B53" i="4"/>
  <c r="B47" i="4"/>
  <c r="N52" i="6"/>
  <c r="N52" i="4" s="1"/>
  <c r="B53" i="6"/>
  <c r="B60" i="6"/>
  <c r="B60" i="4" s="1"/>
  <c r="N92" i="3" l="1"/>
  <c r="N91" i="3"/>
  <c r="N90" i="3"/>
  <c r="N89" i="3"/>
  <c r="N88" i="3"/>
  <c r="N80" i="3"/>
  <c r="N79" i="3"/>
  <c r="N77" i="3"/>
  <c r="N76" i="3"/>
  <c r="N71" i="3"/>
  <c r="N72" i="3"/>
  <c r="N73" i="3"/>
  <c r="N74" i="3"/>
  <c r="N70" i="3"/>
  <c r="B89" i="3"/>
  <c r="B90" i="3"/>
  <c r="B91" i="3"/>
  <c r="B92" i="3"/>
  <c r="B88" i="3"/>
  <c r="B83" i="3"/>
  <c r="B84" i="3"/>
  <c r="B85" i="3"/>
  <c r="B86" i="3"/>
  <c r="B82" i="3"/>
  <c r="B77" i="3"/>
  <c r="B78" i="3"/>
  <c r="B79" i="3"/>
  <c r="B80" i="3"/>
  <c r="B76" i="3"/>
  <c r="B71" i="3"/>
  <c r="B72" i="3"/>
  <c r="B73" i="3"/>
  <c r="B74" i="3"/>
  <c r="B70" i="3"/>
  <c r="O93" i="1"/>
  <c r="O94" i="1"/>
  <c r="O95" i="1"/>
  <c r="O96" i="1"/>
  <c r="O92" i="1"/>
  <c r="P92" i="1" s="1"/>
  <c r="O87" i="1"/>
  <c r="O88" i="1"/>
  <c r="O84" i="3" s="1"/>
  <c r="O89" i="1"/>
  <c r="P89" i="1" s="1"/>
  <c r="O90" i="1"/>
  <c r="P90" i="1" s="1"/>
  <c r="O86" i="1"/>
  <c r="O81" i="1"/>
  <c r="P81" i="1" s="1"/>
  <c r="O82" i="1"/>
  <c r="P82" i="1" s="1"/>
  <c r="O83" i="1"/>
  <c r="P83" i="1" s="1"/>
  <c r="O84" i="1"/>
  <c r="P84" i="1" s="1"/>
  <c r="O80" i="1"/>
  <c r="P80" i="1" s="1"/>
  <c r="O75" i="1"/>
  <c r="P75" i="1" s="1"/>
  <c r="O76" i="1"/>
  <c r="P76" i="1" s="1"/>
  <c r="O77" i="1"/>
  <c r="P77" i="1" s="1"/>
  <c r="O78" i="1"/>
  <c r="P78" i="1" s="1"/>
  <c r="O74" i="1"/>
  <c r="P74" i="1" s="1"/>
  <c r="O85" i="3" l="1"/>
  <c r="P85" i="3"/>
  <c r="P88" i="3"/>
  <c r="O89" i="3"/>
  <c r="O91" i="3"/>
  <c r="O92" i="3"/>
  <c r="O82" i="3"/>
  <c r="O86" i="3"/>
  <c r="P86" i="3"/>
  <c r="O83" i="3"/>
  <c r="O77" i="3"/>
  <c r="P77" i="3"/>
  <c r="O80" i="3"/>
  <c r="P80" i="3"/>
  <c r="O79" i="3"/>
  <c r="P79" i="3"/>
  <c r="O76" i="3"/>
  <c r="P76" i="3"/>
  <c r="O78" i="3"/>
  <c r="P78" i="3"/>
  <c r="N50" i="6"/>
  <c r="N50" i="4" s="1"/>
  <c r="N51" i="6"/>
  <c r="N51" i="4" s="1"/>
  <c r="N48" i="6"/>
  <c r="N48" i="4" s="1"/>
  <c r="N49" i="6"/>
  <c r="N49" i="4" s="1"/>
  <c r="N47" i="6"/>
  <c r="N47" i="4" s="1"/>
  <c r="O88" i="3"/>
  <c r="O90" i="3"/>
  <c r="N58" i="6"/>
  <c r="N58" i="4" s="1"/>
  <c r="O72" i="3"/>
  <c r="O71" i="3"/>
  <c r="O74" i="3"/>
  <c r="O70" i="3"/>
  <c r="O73" i="3"/>
  <c r="M115" i="1"/>
  <c r="M116" i="1"/>
  <c r="N116" i="1" s="1"/>
  <c r="N118" i="1"/>
  <c r="O118" i="1"/>
  <c r="P118" i="1" s="1"/>
  <c r="O119" i="1"/>
  <c r="O116" i="1" l="1"/>
  <c r="P116" i="1" s="1"/>
  <c r="P86" i="1"/>
  <c r="P82" i="3" s="1"/>
  <c r="N86" i="1"/>
  <c r="N82" i="3" s="1"/>
  <c r="P87" i="1"/>
  <c r="P83" i="3" s="1"/>
  <c r="N87" i="1"/>
  <c r="N83" i="3" s="1"/>
  <c r="N115" i="1"/>
  <c r="N53" i="6"/>
  <c r="P73" i="3"/>
  <c r="N57" i="6"/>
  <c r="N57" i="4" s="1"/>
  <c r="P72" i="3"/>
  <c r="N56" i="6"/>
  <c r="N56" i="4" s="1"/>
  <c r="P71" i="3"/>
  <c r="N55" i="6"/>
  <c r="N55" i="4" s="1"/>
  <c r="P70" i="3"/>
  <c r="N59" i="6"/>
  <c r="N59" i="4" s="1"/>
  <c r="P74" i="3"/>
  <c r="O115" i="1"/>
  <c r="P115" i="1" s="1"/>
  <c r="M68" i="4"/>
  <c r="M69" i="4"/>
  <c r="M70" i="4"/>
  <c r="M71" i="4"/>
  <c r="M72" i="4"/>
  <c r="M73" i="4"/>
  <c r="M67" i="4"/>
  <c r="M73" i="6"/>
  <c r="M61" i="6" s="1"/>
  <c r="M61" i="4" s="1"/>
  <c r="M118" i="3"/>
  <c r="M119" i="3"/>
  <c r="M120" i="3"/>
  <c r="M121" i="3"/>
  <c r="M117" i="3"/>
  <c r="M112" i="3"/>
  <c r="M113" i="3"/>
  <c r="M114" i="3"/>
  <c r="M115" i="3"/>
  <c r="M111" i="3"/>
  <c r="M106" i="3"/>
  <c r="M107" i="3"/>
  <c r="M108" i="3"/>
  <c r="M109" i="3"/>
  <c r="M105" i="3"/>
  <c r="M100" i="3"/>
  <c r="M101" i="3"/>
  <c r="M102" i="3"/>
  <c r="M103" i="3"/>
  <c r="M99" i="3"/>
  <c r="N122" i="1"/>
  <c r="N123" i="1"/>
  <c r="N124" i="1"/>
  <c r="N125" i="1"/>
  <c r="N121" i="1"/>
  <c r="N110" i="1"/>
  <c r="N111" i="1"/>
  <c r="N112" i="1"/>
  <c r="N113" i="1"/>
  <c r="N109" i="1"/>
  <c r="N104" i="1"/>
  <c r="N105" i="1"/>
  <c r="N106" i="1"/>
  <c r="N107" i="1"/>
  <c r="N103" i="1"/>
  <c r="N53" i="4" l="1"/>
  <c r="L72" i="4"/>
  <c r="L68" i="6"/>
  <c r="L69" i="6"/>
  <c r="L57" i="6" s="1"/>
  <c r="L57" i="4" s="1"/>
  <c r="L70" i="6"/>
  <c r="L71" i="6"/>
  <c r="L67" i="6"/>
  <c r="L55" i="6" s="1"/>
  <c r="L55" i="4" s="1"/>
  <c r="L118" i="3"/>
  <c r="L119" i="3"/>
  <c r="L120" i="3"/>
  <c r="L121" i="3"/>
  <c r="L117" i="3"/>
  <c r="L112" i="3"/>
  <c r="L113" i="3"/>
  <c r="L114" i="3"/>
  <c r="L115" i="3"/>
  <c r="L111" i="3"/>
  <c r="L106" i="3"/>
  <c r="L107" i="3"/>
  <c r="L108" i="3"/>
  <c r="L109" i="3"/>
  <c r="L105" i="3"/>
  <c r="L100" i="3"/>
  <c r="L101" i="3"/>
  <c r="L102" i="3"/>
  <c r="L103" i="3"/>
  <c r="L99" i="3"/>
  <c r="L68" i="4" l="1"/>
  <c r="L56" i="6"/>
  <c r="L56" i="4" s="1"/>
  <c r="L71" i="4"/>
  <c r="L59" i="6"/>
  <c r="L59" i="4" s="1"/>
  <c r="L70" i="4"/>
  <c r="L58" i="6"/>
  <c r="L58" i="4" s="1"/>
  <c r="L67" i="4"/>
  <c r="L73" i="6"/>
  <c r="L69" i="4"/>
  <c r="K72" i="4"/>
  <c r="K68" i="6"/>
  <c r="K69" i="6"/>
  <c r="K70" i="6"/>
  <c r="K71" i="6"/>
  <c r="K67" i="6"/>
  <c r="K55" i="6" s="1"/>
  <c r="K55" i="4" s="1"/>
  <c r="K118" i="3"/>
  <c r="K119" i="3"/>
  <c r="K120" i="3"/>
  <c r="K121" i="3"/>
  <c r="K117" i="3"/>
  <c r="K112" i="3"/>
  <c r="K113" i="3"/>
  <c r="K114" i="3"/>
  <c r="K115" i="3"/>
  <c r="K111" i="3"/>
  <c r="K106" i="3"/>
  <c r="K107" i="3"/>
  <c r="K108" i="3"/>
  <c r="K109" i="3"/>
  <c r="K105" i="3"/>
  <c r="K100" i="3"/>
  <c r="K101" i="3"/>
  <c r="K102" i="3"/>
  <c r="K103" i="3"/>
  <c r="K99" i="3"/>
  <c r="K71" i="4" l="1"/>
  <c r="K59" i="6"/>
  <c r="K59" i="4" s="1"/>
  <c r="K69" i="4"/>
  <c r="K57" i="6"/>
  <c r="K57" i="4" s="1"/>
  <c r="L73" i="4"/>
  <c r="L61" i="6"/>
  <c r="L61" i="4" s="1"/>
  <c r="K70" i="4"/>
  <c r="K58" i="6"/>
  <c r="K58" i="4" s="1"/>
  <c r="K68" i="4"/>
  <c r="K56" i="6"/>
  <c r="K56" i="4" s="1"/>
  <c r="K73" i="6"/>
  <c r="K61" i="6" s="1"/>
  <c r="K61" i="4" s="1"/>
  <c r="K67" i="4"/>
  <c r="J68" i="4"/>
  <c r="J69" i="4"/>
  <c r="J70" i="4"/>
  <c r="J71" i="4"/>
  <c r="J72" i="4"/>
  <c r="J67" i="4"/>
  <c r="J73" i="6"/>
  <c r="J118" i="3"/>
  <c r="J119" i="3"/>
  <c r="J120" i="3"/>
  <c r="J121" i="3"/>
  <c r="J117" i="3"/>
  <c r="J112" i="3"/>
  <c r="J113" i="3"/>
  <c r="J114" i="3"/>
  <c r="J115" i="3"/>
  <c r="J111" i="3"/>
  <c r="J106" i="3"/>
  <c r="J107" i="3"/>
  <c r="J108" i="3"/>
  <c r="J109" i="3"/>
  <c r="J105" i="3"/>
  <c r="J100" i="3"/>
  <c r="J101" i="3"/>
  <c r="J102" i="3"/>
  <c r="J103" i="3"/>
  <c r="J99" i="3"/>
  <c r="J73" i="4" l="1"/>
  <c r="J61" i="6"/>
  <c r="J61" i="4" s="1"/>
  <c r="K73" i="4"/>
  <c r="I67" i="4"/>
  <c r="I68" i="4"/>
  <c r="I69" i="4"/>
  <c r="I70" i="4"/>
  <c r="I71" i="4"/>
  <c r="I72" i="4"/>
  <c r="I73" i="6"/>
  <c r="I61" i="6" s="1"/>
  <c r="I61" i="4" s="1"/>
  <c r="I99" i="3"/>
  <c r="I100" i="3"/>
  <c r="I101" i="3"/>
  <c r="I102" i="3"/>
  <c r="I103" i="3"/>
  <c r="I105" i="3"/>
  <c r="I106" i="3"/>
  <c r="I107" i="3"/>
  <c r="I108" i="3"/>
  <c r="I109" i="3"/>
  <c r="I117" i="3"/>
  <c r="I118" i="3"/>
  <c r="I119" i="3"/>
  <c r="I120" i="3"/>
  <c r="I121" i="3"/>
  <c r="I111" i="3"/>
  <c r="I112" i="3"/>
  <c r="I113" i="3"/>
  <c r="I114" i="3"/>
  <c r="I115" i="3"/>
  <c r="I73" i="4" l="1"/>
  <c r="H71" i="4"/>
  <c r="H68" i="4"/>
  <c r="H69" i="4"/>
  <c r="H70" i="4"/>
  <c r="H72" i="4"/>
  <c r="H67" i="4"/>
  <c r="H73" i="6" l="1"/>
  <c r="H121" i="3"/>
  <c r="H120" i="3"/>
  <c r="H119" i="3"/>
  <c r="H118" i="3"/>
  <c r="H117" i="3"/>
  <c r="H115" i="3"/>
  <c r="H114" i="3"/>
  <c r="H113" i="3"/>
  <c r="H112" i="3"/>
  <c r="H111" i="3"/>
  <c r="H106" i="3"/>
  <c r="H107" i="3"/>
  <c r="H108" i="3"/>
  <c r="H109" i="3"/>
  <c r="H105" i="3"/>
  <c r="H100" i="3"/>
  <c r="H101" i="3"/>
  <c r="H102" i="3"/>
  <c r="H103" i="3"/>
  <c r="H99" i="3"/>
  <c r="H61" i="6" l="1"/>
  <c r="H61" i="4" s="1"/>
  <c r="H73" i="4"/>
  <c r="G72" i="4"/>
  <c r="G68" i="6"/>
  <c r="G56" i="6" s="1"/>
  <c r="G56" i="4" s="1"/>
  <c r="G69" i="6"/>
  <c r="G57" i="6" s="1"/>
  <c r="G57" i="4" s="1"/>
  <c r="G70" i="6"/>
  <c r="G71" i="6"/>
  <c r="G67" i="6"/>
  <c r="G55" i="6" s="1"/>
  <c r="G55" i="4" s="1"/>
  <c r="F67" i="6"/>
  <c r="F55" i="6" s="1"/>
  <c r="F55" i="4" s="1"/>
  <c r="F68" i="6"/>
  <c r="F56" i="6" s="1"/>
  <c r="F56" i="4" s="1"/>
  <c r="F69" i="6"/>
  <c r="F57" i="6" s="1"/>
  <c r="F57" i="4" s="1"/>
  <c r="F70" i="6"/>
  <c r="F58" i="6" s="1"/>
  <c r="F58" i="4" s="1"/>
  <c r="F71" i="6"/>
  <c r="F59" i="6" s="1"/>
  <c r="F59" i="4" s="1"/>
  <c r="G71" i="4" l="1"/>
  <c r="G59" i="6"/>
  <c r="G59" i="4" s="1"/>
  <c r="G70" i="4"/>
  <c r="G58" i="6"/>
  <c r="G58" i="4" s="1"/>
  <c r="G67" i="4"/>
  <c r="G69" i="4"/>
  <c r="G68" i="4"/>
  <c r="G73" i="6"/>
  <c r="G61" i="6" s="1"/>
  <c r="G61" i="4" s="1"/>
  <c r="G118" i="3"/>
  <c r="G119" i="3"/>
  <c r="G120" i="3"/>
  <c r="G121" i="3"/>
  <c r="G117" i="3"/>
  <c r="G112" i="3"/>
  <c r="G113" i="3"/>
  <c r="G114" i="3"/>
  <c r="G115" i="3"/>
  <c r="G111" i="3"/>
  <c r="G106" i="3"/>
  <c r="G107" i="3"/>
  <c r="G108" i="3"/>
  <c r="G109" i="3"/>
  <c r="G105" i="3"/>
  <c r="G100" i="3"/>
  <c r="G101" i="3"/>
  <c r="G102" i="3"/>
  <c r="G103" i="3"/>
  <c r="G99" i="3"/>
  <c r="F124" i="1"/>
  <c r="P95" i="1" s="1"/>
  <c r="P91" i="3" s="1"/>
  <c r="F123" i="1"/>
  <c r="P94" i="1" s="1"/>
  <c r="P90" i="3" s="1"/>
  <c r="F125" i="1"/>
  <c r="P96" i="1" s="1"/>
  <c r="P92" i="3" s="1"/>
  <c r="F122" i="1"/>
  <c r="P93" i="1" s="1"/>
  <c r="P89" i="3" s="1"/>
  <c r="G73" i="4" l="1"/>
  <c r="F71" i="4"/>
  <c r="F72" i="4"/>
  <c r="F67" i="4"/>
  <c r="F70" i="4" l="1"/>
  <c r="F68" i="4"/>
  <c r="F73" i="6"/>
  <c r="F61" i="6" s="1"/>
  <c r="F61" i="4" s="1"/>
  <c r="F69" i="4"/>
  <c r="F118" i="3"/>
  <c r="F119" i="3"/>
  <c r="F120" i="3"/>
  <c r="F121" i="3"/>
  <c r="F73" i="4" l="1"/>
  <c r="F117" i="3"/>
  <c r="F112" i="3"/>
  <c r="F113" i="3"/>
  <c r="F114" i="3"/>
  <c r="F115" i="3"/>
  <c r="F111" i="3"/>
  <c r="F106" i="3"/>
  <c r="F107" i="3"/>
  <c r="F108" i="3"/>
  <c r="F109" i="3"/>
  <c r="F105" i="3"/>
  <c r="F100" i="3"/>
  <c r="F101" i="3"/>
  <c r="F102" i="3"/>
  <c r="F103" i="3"/>
  <c r="F99" i="3"/>
  <c r="E72" i="4" l="1"/>
  <c r="E68" i="6"/>
  <c r="E56" i="6" s="1"/>
  <c r="E56" i="4" s="1"/>
  <c r="E69" i="6"/>
  <c r="E57" i="6" s="1"/>
  <c r="E57" i="4" s="1"/>
  <c r="E70" i="6"/>
  <c r="E71" i="6"/>
  <c r="E67" i="6"/>
  <c r="E118" i="3"/>
  <c r="E119" i="3"/>
  <c r="E120" i="3"/>
  <c r="E121" i="3"/>
  <c r="E117" i="3"/>
  <c r="E112" i="3"/>
  <c r="E113" i="3"/>
  <c r="E114" i="3"/>
  <c r="E115" i="3"/>
  <c r="E111" i="3"/>
  <c r="E106" i="3"/>
  <c r="E107" i="3"/>
  <c r="E108" i="3"/>
  <c r="E109" i="3"/>
  <c r="E105" i="3"/>
  <c r="E100" i="3"/>
  <c r="E101" i="3"/>
  <c r="E102" i="3"/>
  <c r="E103" i="3"/>
  <c r="E67" i="4" l="1"/>
  <c r="E55" i="6"/>
  <c r="E55" i="4" s="1"/>
  <c r="E71" i="4"/>
  <c r="E59" i="6"/>
  <c r="E59" i="4" s="1"/>
  <c r="E70" i="4"/>
  <c r="E58" i="6"/>
  <c r="E58" i="4" s="1"/>
  <c r="E69" i="4"/>
  <c r="E68" i="4"/>
  <c r="E73" i="6"/>
  <c r="E61" i="6" s="1"/>
  <c r="E61" i="4" s="1"/>
  <c r="E99" i="3"/>
  <c r="E73" i="4" l="1"/>
  <c r="D72" i="4"/>
  <c r="D68" i="4"/>
  <c r="D69" i="4"/>
  <c r="D70" i="4"/>
  <c r="D71" i="4"/>
  <c r="D67" i="4"/>
  <c r="C67" i="4"/>
  <c r="D68" i="6"/>
  <c r="D56" i="6" s="1"/>
  <c r="D56" i="4" s="1"/>
  <c r="D69" i="6"/>
  <c r="D57" i="6" s="1"/>
  <c r="D57" i="4" s="1"/>
  <c r="D70" i="6"/>
  <c r="D58" i="6" s="1"/>
  <c r="D58" i="4" s="1"/>
  <c r="D71" i="6"/>
  <c r="D59" i="6" s="1"/>
  <c r="D59" i="4" s="1"/>
  <c r="D67" i="6"/>
  <c r="D55" i="6" s="1"/>
  <c r="D55" i="4" s="1"/>
  <c r="N118" i="3"/>
  <c r="N119" i="3"/>
  <c r="N120" i="3"/>
  <c r="N121" i="3"/>
  <c r="N117" i="3"/>
  <c r="N112" i="3"/>
  <c r="N114" i="3"/>
  <c r="N115" i="3"/>
  <c r="N111" i="3"/>
  <c r="N106" i="3"/>
  <c r="N107" i="3"/>
  <c r="N108" i="3"/>
  <c r="N109" i="3"/>
  <c r="N105" i="3"/>
  <c r="N100" i="3"/>
  <c r="N101" i="3"/>
  <c r="N102" i="3"/>
  <c r="N103" i="3"/>
  <c r="N99" i="3"/>
  <c r="D118" i="3"/>
  <c r="D119" i="3"/>
  <c r="D120" i="3"/>
  <c r="D121" i="3"/>
  <c r="D117" i="3"/>
  <c r="D112" i="3"/>
  <c r="D113" i="3"/>
  <c r="D114" i="3"/>
  <c r="D115" i="3"/>
  <c r="D111" i="3"/>
  <c r="D106" i="3"/>
  <c r="D107" i="3"/>
  <c r="D108" i="3"/>
  <c r="D109" i="3"/>
  <c r="D105" i="3"/>
  <c r="D100" i="3"/>
  <c r="D101" i="3"/>
  <c r="D102" i="3"/>
  <c r="D103" i="3"/>
  <c r="D99" i="3"/>
  <c r="D73" i="6" l="1"/>
  <c r="C72" i="4"/>
  <c r="C68" i="4"/>
  <c r="C69" i="4"/>
  <c r="C73" i="4" s="1"/>
  <c r="C70" i="4"/>
  <c r="C71" i="4"/>
  <c r="C117" i="3"/>
  <c r="C118" i="3"/>
  <c r="C119" i="3"/>
  <c r="C120" i="3"/>
  <c r="C121" i="3"/>
  <c r="C111" i="3"/>
  <c r="C112" i="3"/>
  <c r="C113" i="3"/>
  <c r="C114" i="3"/>
  <c r="C115" i="3"/>
  <c r="C105" i="3"/>
  <c r="C106" i="3"/>
  <c r="C107" i="3"/>
  <c r="C108" i="3"/>
  <c r="C109" i="3"/>
  <c r="C99" i="3"/>
  <c r="C100" i="3"/>
  <c r="C101" i="3"/>
  <c r="C102" i="3"/>
  <c r="C103" i="3"/>
  <c r="N72" i="6"/>
  <c r="C67" i="6"/>
  <c r="C55" i="6" s="1"/>
  <c r="C55" i="4" s="1"/>
  <c r="C68" i="6"/>
  <c r="C56" i="6" s="1"/>
  <c r="C56" i="4" s="1"/>
  <c r="C69" i="6"/>
  <c r="C70" i="6"/>
  <c r="C58" i="6" s="1"/>
  <c r="C58" i="4" s="1"/>
  <c r="C71" i="6"/>
  <c r="C59" i="6" s="1"/>
  <c r="C59" i="4" s="1"/>
  <c r="C73" i="6" l="1"/>
  <c r="C61" i="6" s="1"/>
  <c r="C61" i="4" s="1"/>
  <c r="C57" i="6"/>
  <c r="C57" i="4" s="1"/>
  <c r="D73" i="4"/>
  <c r="D61" i="6"/>
  <c r="D61" i="4" s="1"/>
  <c r="N72" i="4"/>
  <c r="B71" i="6"/>
  <c r="B59" i="6" s="1"/>
  <c r="B59" i="4" s="1"/>
  <c r="B118" i="3" l="1"/>
  <c r="O118" i="3" s="1"/>
  <c r="B119" i="3"/>
  <c r="O119" i="3" s="1"/>
  <c r="B120" i="3"/>
  <c r="O120" i="3" s="1"/>
  <c r="B121" i="3"/>
  <c r="O121" i="3" s="1"/>
  <c r="B117" i="3"/>
  <c r="O117" i="3" s="1"/>
  <c r="B112" i="3"/>
  <c r="B113" i="3"/>
  <c r="B114" i="3"/>
  <c r="B115" i="3"/>
  <c r="B111" i="3"/>
  <c r="B106" i="3"/>
  <c r="B107" i="3"/>
  <c r="B108" i="3"/>
  <c r="B109" i="3"/>
  <c r="B105" i="3"/>
  <c r="B103" i="3"/>
  <c r="O103" i="3" s="1"/>
  <c r="B100" i="3"/>
  <c r="O100" i="3" s="1"/>
  <c r="B101" i="3"/>
  <c r="O101" i="3" s="1"/>
  <c r="B102" i="3"/>
  <c r="O102" i="3" s="1"/>
  <c r="B99" i="3"/>
  <c r="O99" i="3" s="1"/>
  <c r="B140" i="4" l="1"/>
  <c r="C92" i="4" s="1"/>
  <c r="C80" i="4" s="1"/>
  <c r="M112" i="4"/>
  <c r="L112" i="4"/>
  <c r="K112" i="4"/>
  <c r="J112" i="4"/>
  <c r="I112" i="4"/>
  <c r="H112" i="4"/>
  <c r="G112" i="4"/>
  <c r="F112" i="4"/>
  <c r="E112" i="4"/>
  <c r="D112" i="4"/>
  <c r="C112" i="4"/>
  <c r="B112" i="4"/>
  <c r="B100" i="4" s="1"/>
  <c r="M111" i="4"/>
  <c r="L111" i="4"/>
  <c r="K111" i="4"/>
  <c r="J111" i="4"/>
  <c r="I111" i="4"/>
  <c r="H111" i="4"/>
  <c r="G111" i="4"/>
  <c r="F111" i="4"/>
  <c r="E111" i="4"/>
  <c r="D111" i="4"/>
  <c r="C111" i="4"/>
  <c r="B111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B109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B108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B107" i="4"/>
  <c r="N99" i="4"/>
  <c r="N92" i="4"/>
  <c r="M92" i="4"/>
  <c r="L92" i="4"/>
  <c r="K92" i="4"/>
  <c r="J92" i="4"/>
  <c r="I92" i="4"/>
  <c r="H92" i="4"/>
  <c r="G92" i="4"/>
  <c r="F92" i="4"/>
  <c r="F100" i="4" s="1"/>
  <c r="E92" i="4"/>
  <c r="M91" i="4"/>
  <c r="L91" i="4"/>
  <c r="K91" i="4"/>
  <c r="J91" i="4"/>
  <c r="I91" i="4"/>
  <c r="H91" i="4"/>
  <c r="G91" i="4"/>
  <c r="F91" i="4"/>
  <c r="E91" i="4"/>
  <c r="D91" i="4"/>
  <c r="C91" i="4"/>
  <c r="B91" i="4"/>
  <c r="M90" i="4"/>
  <c r="L90" i="4"/>
  <c r="K90" i="4"/>
  <c r="J90" i="4"/>
  <c r="I90" i="4"/>
  <c r="H90" i="4"/>
  <c r="G90" i="4"/>
  <c r="F90" i="4"/>
  <c r="E90" i="4"/>
  <c r="D90" i="4"/>
  <c r="C90" i="4"/>
  <c r="B90" i="4"/>
  <c r="M89" i="4"/>
  <c r="L89" i="4"/>
  <c r="K89" i="4"/>
  <c r="J89" i="4"/>
  <c r="I89" i="4"/>
  <c r="H89" i="4"/>
  <c r="G89" i="4"/>
  <c r="F89" i="4"/>
  <c r="E89" i="4"/>
  <c r="D89" i="4"/>
  <c r="C89" i="4"/>
  <c r="B89" i="4"/>
  <c r="M88" i="4"/>
  <c r="L88" i="4"/>
  <c r="K88" i="4"/>
  <c r="J88" i="4"/>
  <c r="I88" i="4"/>
  <c r="H88" i="4"/>
  <c r="G88" i="4"/>
  <c r="F88" i="4"/>
  <c r="E88" i="4"/>
  <c r="D88" i="4"/>
  <c r="C88" i="4"/>
  <c r="C76" i="4" s="1"/>
  <c r="B88" i="4"/>
  <c r="M87" i="4"/>
  <c r="L87" i="4"/>
  <c r="L93" i="4" s="1"/>
  <c r="K87" i="4"/>
  <c r="J87" i="4"/>
  <c r="I87" i="4"/>
  <c r="H87" i="4"/>
  <c r="G87" i="4"/>
  <c r="F87" i="4"/>
  <c r="E87" i="4"/>
  <c r="D87" i="4"/>
  <c r="C87" i="4"/>
  <c r="B87" i="4"/>
  <c r="B80" i="4"/>
  <c r="B71" i="4"/>
  <c r="B70" i="4"/>
  <c r="B69" i="4"/>
  <c r="B68" i="4"/>
  <c r="B67" i="4"/>
  <c r="O179" i="3"/>
  <c r="O173" i="3"/>
  <c r="O167" i="3"/>
  <c r="O161" i="3"/>
  <c r="O150" i="3"/>
  <c r="N150" i="3"/>
  <c r="O149" i="3"/>
  <c r="P149" i="3" s="1"/>
  <c r="N149" i="3"/>
  <c r="O148" i="3"/>
  <c r="P148" i="3" s="1"/>
  <c r="N148" i="3"/>
  <c r="O147" i="3"/>
  <c r="P147" i="3" s="1"/>
  <c r="N147" i="3"/>
  <c r="O146" i="3"/>
  <c r="P146" i="3" s="1"/>
  <c r="N146" i="3"/>
  <c r="O144" i="3"/>
  <c r="N144" i="3"/>
  <c r="O143" i="3"/>
  <c r="P143" i="3" s="1"/>
  <c r="N143" i="3"/>
  <c r="O141" i="3"/>
  <c r="P141" i="3" s="1"/>
  <c r="N141" i="3"/>
  <c r="O140" i="3"/>
  <c r="P140" i="3" s="1"/>
  <c r="N140" i="3"/>
  <c r="O138" i="3"/>
  <c r="N138" i="3"/>
  <c r="O137" i="3"/>
  <c r="P137" i="3" s="1"/>
  <c r="N137" i="3"/>
  <c r="O136" i="3"/>
  <c r="P136" i="3" s="1"/>
  <c r="N136" i="3"/>
  <c r="O135" i="3"/>
  <c r="P135" i="3" s="1"/>
  <c r="N135" i="3"/>
  <c r="O134" i="3"/>
  <c r="P134" i="3" s="1"/>
  <c r="N134" i="3"/>
  <c r="O132" i="3"/>
  <c r="N132" i="3"/>
  <c r="O131" i="3"/>
  <c r="P131" i="3" s="1"/>
  <c r="N131" i="3"/>
  <c r="O130" i="3"/>
  <c r="P130" i="3" s="1"/>
  <c r="N130" i="3"/>
  <c r="O129" i="3"/>
  <c r="P129" i="3" s="1"/>
  <c r="N129" i="3"/>
  <c r="O128" i="3"/>
  <c r="P128" i="3" s="1"/>
  <c r="N128" i="3"/>
  <c r="O115" i="3"/>
  <c r="O114" i="3"/>
  <c r="O112" i="3"/>
  <c r="O111" i="3"/>
  <c r="O109" i="3"/>
  <c r="O108" i="3"/>
  <c r="O107" i="3"/>
  <c r="O106" i="3"/>
  <c r="O105" i="3"/>
  <c r="M112" i="6"/>
  <c r="L112" i="6"/>
  <c r="K112" i="6"/>
  <c r="J112" i="6"/>
  <c r="I112" i="6"/>
  <c r="G112" i="6"/>
  <c r="F112" i="6"/>
  <c r="H112" i="6"/>
  <c r="E112" i="6"/>
  <c r="D112" i="6"/>
  <c r="C112" i="6"/>
  <c r="B112" i="6"/>
  <c r="B100" i="6" s="1"/>
  <c r="N92" i="6"/>
  <c r="M92" i="6"/>
  <c r="M80" i="6" s="1"/>
  <c r="M80" i="4" s="1"/>
  <c r="L92" i="6"/>
  <c r="L80" i="6" s="1"/>
  <c r="L80" i="4" s="1"/>
  <c r="K92" i="6"/>
  <c r="K80" i="6" s="1"/>
  <c r="K80" i="4" s="1"/>
  <c r="J92" i="6"/>
  <c r="J80" i="6" s="1"/>
  <c r="J80" i="4" s="1"/>
  <c r="I92" i="6"/>
  <c r="H92" i="6"/>
  <c r="H80" i="6" s="1"/>
  <c r="H80" i="4" s="1"/>
  <c r="G92" i="6"/>
  <c r="G80" i="6" s="1"/>
  <c r="G80" i="4" s="1"/>
  <c r="F92" i="6"/>
  <c r="F80" i="6" s="1"/>
  <c r="F80" i="4" s="1"/>
  <c r="E92" i="6"/>
  <c r="E80" i="6" s="1"/>
  <c r="E80" i="4" s="1"/>
  <c r="B140" i="6"/>
  <c r="C92" i="6" s="1"/>
  <c r="B80" i="6"/>
  <c r="I100" i="4" l="1"/>
  <c r="J100" i="4"/>
  <c r="H95" i="4"/>
  <c r="M95" i="4"/>
  <c r="K98" i="4"/>
  <c r="E95" i="4"/>
  <c r="I100" i="6"/>
  <c r="I80" i="6"/>
  <c r="I80" i="4" s="1"/>
  <c r="G95" i="4"/>
  <c r="L99" i="4"/>
  <c r="D98" i="4"/>
  <c r="L98" i="4"/>
  <c r="G99" i="4"/>
  <c r="F96" i="4"/>
  <c r="K96" i="4"/>
  <c r="E97" i="4"/>
  <c r="B96" i="4"/>
  <c r="J96" i="4"/>
  <c r="F97" i="4"/>
  <c r="I99" i="4"/>
  <c r="F98" i="4"/>
  <c r="K97" i="4"/>
  <c r="K99" i="4"/>
  <c r="H96" i="4"/>
  <c r="H98" i="4"/>
  <c r="D99" i="4"/>
  <c r="E96" i="4"/>
  <c r="M96" i="4"/>
  <c r="L100" i="6"/>
  <c r="G113" i="4"/>
  <c r="G100" i="6"/>
  <c r="M97" i="4"/>
  <c r="F99" i="4"/>
  <c r="E113" i="4"/>
  <c r="M113" i="4"/>
  <c r="G100" i="4"/>
  <c r="B77" i="4"/>
  <c r="F93" i="4"/>
  <c r="D93" i="4"/>
  <c r="H100" i="4"/>
  <c r="H113" i="4"/>
  <c r="C97" i="4"/>
  <c r="C77" i="4"/>
  <c r="J100" i="6"/>
  <c r="C99" i="4"/>
  <c r="C79" i="4"/>
  <c r="I98" i="4"/>
  <c r="L95" i="4"/>
  <c r="J97" i="4"/>
  <c r="H99" i="4"/>
  <c r="F100" i="6"/>
  <c r="I95" i="4"/>
  <c r="D96" i="4"/>
  <c r="L96" i="4"/>
  <c r="G93" i="4"/>
  <c r="B98" i="4"/>
  <c r="J98" i="4"/>
  <c r="E99" i="4"/>
  <c r="M99" i="4"/>
  <c r="K100" i="4"/>
  <c r="C113" i="4"/>
  <c r="K113" i="4"/>
  <c r="K100" i="6"/>
  <c r="H100" i="6"/>
  <c r="D95" i="4"/>
  <c r="B97" i="4"/>
  <c r="M98" i="4"/>
  <c r="C100" i="6"/>
  <c r="C80" i="6"/>
  <c r="B93" i="4"/>
  <c r="J93" i="4"/>
  <c r="H93" i="4"/>
  <c r="C98" i="4"/>
  <c r="C78" i="4"/>
  <c r="C96" i="4"/>
  <c r="F113" i="4"/>
  <c r="N113" i="4"/>
  <c r="G96" i="4"/>
  <c r="E98" i="4"/>
  <c r="C93" i="4"/>
  <c r="C81" i="4" s="1"/>
  <c r="C75" i="4"/>
  <c r="K93" i="4"/>
  <c r="B79" i="4"/>
  <c r="M93" i="4"/>
  <c r="I113" i="4"/>
  <c r="L100" i="4"/>
  <c r="I96" i="4"/>
  <c r="D97" i="4"/>
  <c r="L97" i="4"/>
  <c r="G98" i="4"/>
  <c r="B99" i="4"/>
  <c r="J99" i="4"/>
  <c r="E100" i="4"/>
  <c r="M100" i="4"/>
  <c r="B75" i="4"/>
  <c r="D113" i="4"/>
  <c r="I93" i="4"/>
  <c r="B76" i="4"/>
  <c r="L113" i="4"/>
  <c r="L101" i="4" s="1"/>
  <c r="B78" i="4"/>
  <c r="G97" i="4"/>
  <c r="C100" i="4"/>
  <c r="B73" i="4"/>
  <c r="D92" i="4"/>
  <c r="D100" i="4" s="1"/>
  <c r="B95" i="4"/>
  <c r="J95" i="4"/>
  <c r="H97" i="4"/>
  <c r="N112" i="4"/>
  <c r="N100" i="4" s="1"/>
  <c r="E93" i="4"/>
  <c r="C95" i="4"/>
  <c r="K95" i="4"/>
  <c r="I97" i="4"/>
  <c r="B113" i="4"/>
  <c r="J113" i="4"/>
  <c r="F95" i="4"/>
  <c r="N112" i="6"/>
  <c r="N100" i="6" s="1"/>
  <c r="E100" i="6"/>
  <c r="M100" i="6"/>
  <c r="D92" i="6"/>
  <c r="N80" i="6" s="1"/>
  <c r="P150" i="3"/>
  <c r="N80" i="4" l="1"/>
  <c r="F101" i="4"/>
  <c r="C101" i="4"/>
  <c r="B81" i="4"/>
  <c r="G101" i="4"/>
  <c r="B101" i="4"/>
  <c r="K101" i="4"/>
  <c r="H101" i="4"/>
  <c r="E101" i="4"/>
  <c r="I101" i="4"/>
  <c r="M101" i="4"/>
  <c r="D101" i="4"/>
  <c r="J101" i="4"/>
  <c r="D100" i="6"/>
  <c r="D80" i="6"/>
  <c r="D80" i="4" s="1"/>
  <c r="N99" i="6"/>
  <c r="N108" i="6"/>
  <c r="N109" i="6"/>
  <c r="N110" i="6"/>
  <c r="N107" i="6"/>
  <c r="C107" i="6"/>
  <c r="D107" i="6"/>
  <c r="E107" i="6"/>
  <c r="F107" i="6"/>
  <c r="G107" i="6"/>
  <c r="H107" i="6"/>
  <c r="I107" i="6"/>
  <c r="J107" i="6"/>
  <c r="K107" i="6"/>
  <c r="L107" i="6"/>
  <c r="M107" i="6"/>
  <c r="C108" i="6"/>
  <c r="D108" i="6"/>
  <c r="E108" i="6"/>
  <c r="F108" i="6"/>
  <c r="G108" i="6"/>
  <c r="H108" i="6"/>
  <c r="I108" i="6"/>
  <c r="J108" i="6"/>
  <c r="K108" i="6"/>
  <c r="L108" i="6"/>
  <c r="M108" i="6"/>
  <c r="C109" i="6"/>
  <c r="D109" i="6"/>
  <c r="E109" i="6"/>
  <c r="F109" i="6"/>
  <c r="G109" i="6"/>
  <c r="H109" i="6"/>
  <c r="I109" i="6"/>
  <c r="J109" i="6"/>
  <c r="K109" i="6"/>
  <c r="L109" i="6"/>
  <c r="M109" i="6"/>
  <c r="C110" i="6"/>
  <c r="D110" i="6"/>
  <c r="E110" i="6"/>
  <c r="F110" i="6"/>
  <c r="G110" i="6"/>
  <c r="H110" i="6"/>
  <c r="I110" i="6"/>
  <c r="J110" i="6"/>
  <c r="K110" i="6"/>
  <c r="L110" i="6"/>
  <c r="M110" i="6"/>
  <c r="C111" i="6"/>
  <c r="D111" i="6"/>
  <c r="E111" i="6"/>
  <c r="F111" i="6"/>
  <c r="G111" i="6"/>
  <c r="H111" i="6"/>
  <c r="I111" i="6"/>
  <c r="J111" i="6"/>
  <c r="K111" i="6"/>
  <c r="L111" i="6"/>
  <c r="M111" i="6"/>
  <c r="B108" i="6"/>
  <c r="B109" i="6"/>
  <c r="B110" i="6"/>
  <c r="B111" i="6"/>
  <c r="B107" i="6"/>
  <c r="C87" i="6"/>
  <c r="D87" i="6"/>
  <c r="D75" i="6" s="1"/>
  <c r="D75" i="4" s="1"/>
  <c r="E87" i="6"/>
  <c r="E75" i="6" s="1"/>
  <c r="E75" i="4" s="1"/>
  <c r="F87" i="6"/>
  <c r="F75" i="6" s="1"/>
  <c r="F75" i="4" s="1"/>
  <c r="G87" i="6"/>
  <c r="G75" i="6" s="1"/>
  <c r="G75" i="4" s="1"/>
  <c r="H87" i="6"/>
  <c r="H75" i="6" s="1"/>
  <c r="H75" i="4" s="1"/>
  <c r="I87" i="6"/>
  <c r="I75" i="6" s="1"/>
  <c r="I75" i="4" s="1"/>
  <c r="J87" i="6"/>
  <c r="J75" i="6" s="1"/>
  <c r="J75" i="4" s="1"/>
  <c r="K87" i="6"/>
  <c r="L87" i="6"/>
  <c r="L75" i="6" s="1"/>
  <c r="L75" i="4" s="1"/>
  <c r="M87" i="6"/>
  <c r="M75" i="6" s="1"/>
  <c r="M75" i="4" s="1"/>
  <c r="C88" i="6"/>
  <c r="D88" i="6"/>
  <c r="E88" i="6"/>
  <c r="F88" i="6"/>
  <c r="F76" i="6" s="1"/>
  <c r="F76" i="4" s="1"/>
  <c r="G88" i="6"/>
  <c r="G76" i="6" s="1"/>
  <c r="G76" i="4" s="1"/>
  <c r="H88" i="6"/>
  <c r="I88" i="6"/>
  <c r="I76" i="6" s="1"/>
  <c r="I76" i="4" s="1"/>
  <c r="J88" i="6"/>
  <c r="J76" i="6" s="1"/>
  <c r="J76" i="4" s="1"/>
  <c r="K88" i="6"/>
  <c r="K76" i="6" s="1"/>
  <c r="K76" i="4" s="1"/>
  <c r="L88" i="6"/>
  <c r="L76" i="6" s="1"/>
  <c r="L76" i="4" s="1"/>
  <c r="M88" i="6"/>
  <c r="M76" i="6" s="1"/>
  <c r="M76" i="4" s="1"/>
  <c r="C89" i="6"/>
  <c r="C77" i="6" s="1"/>
  <c r="D89" i="6"/>
  <c r="D77" i="6" s="1"/>
  <c r="D77" i="4" s="1"/>
  <c r="E89" i="6"/>
  <c r="E77" i="6" s="1"/>
  <c r="E77" i="4" s="1"/>
  <c r="F89" i="6"/>
  <c r="F77" i="6" s="1"/>
  <c r="F77" i="4" s="1"/>
  <c r="G89" i="6"/>
  <c r="G77" i="6" s="1"/>
  <c r="G77" i="4" s="1"/>
  <c r="H89" i="6"/>
  <c r="H77" i="6" s="1"/>
  <c r="H77" i="4" s="1"/>
  <c r="I89" i="6"/>
  <c r="I77" i="6" s="1"/>
  <c r="I77" i="4" s="1"/>
  <c r="J89" i="6"/>
  <c r="J77" i="6" s="1"/>
  <c r="J77" i="4" s="1"/>
  <c r="K89" i="6"/>
  <c r="K77" i="6" s="1"/>
  <c r="K77" i="4" s="1"/>
  <c r="L89" i="6"/>
  <c r="L77" i="6" s="1"/>
  <c r="L77" i="4" s="1"/>
  <c r="M89" i="6"/>
  <c r="M77" i="6" s="1"/>
  <c r="M77" i="4" s="1"/>
  <c r="C90" i="6"/>
  <c r="C78" i="6" s="1"/>
  <c r="D90" i="6"/>
  <c r="D78" i="6" s="1"/>
  <c r="D78" i="4" s="1"/>
  <c r="E90" i="6"/>
  <c r="F90" i="6"/>
  <c r="G90" i="6"/>
  <c r="H90" i="6"/>
  <c r="H78" i="6" s="1"/>
  <c r="H78" i="4" s="1"/>
  <c r="I90" i="6"/>
  <c r="I78" i="6" s="1"/>
  <c r="I78" i="4" s="1"/>
  <c r="J90" i="6"/>
  <c r="K90" i="6"/>
  <c r="K78" i="6" s="1"/>
  <c r="K78" i="4" s="1"/>
  <c r="L90" i="6"/>
  <c r="L78" i="6" s="1"/>
  <c r="L78" i="4" s="1"/>
  <c r="M90" i="6"/>
  <c r="M78" i="6" s="1"/>
  <c r="M78" i="4" s="1"/>
  <c r="C91" i="6"/>
  <c r="D91" i="6"/>
  <c r="E91" i="6"/>
  <c r="E79" i="6" s="1"/>
  <c r="E79" i="4" s="1"/>
  <c r="F91" i="6"/>
  <c r="F79" i="6" s="1"/>
  <c r="F79" i="4" s="1"/>
  <c r="G91" i="6"/>
  <c r="H91" i="6"/>
  <c r="H79" i="6" s="1"/>
  <c r="H79" i="4" s="1"/>
  <c r="I91" i="6"/>
  <c r="I79" i="6" s="1"/>
  <c r="I79" i="4" s="1"/>
  <c r="J91" i="6"/>
  <c r="J79" i="6" s="1"/>
  <c r="J79" i="4" s="1"/>
  <c r="K91" i="6"/>
  <c r="L91" i="6"/>
  <c r="M91" i="6"/>
  <c r="M79" i="6" s="1"/>
  <c r="M79" i="4" s="1"/>
  <c r="B88" i="6"/>
  <c r="B89" i="6"/>
  <c r="B97" i="6" s="1"/>
  <c r="B90" i="6"/>
  <c r="B91" i="6"/>
  <c r="B87" i="6"/>
  <c r="B68" i="6"/>
  <c r="B56" i="6" s="1"/>
  <c r="B56" i="4" s="1"/>
  <c r="B69" i="6"/>
  <c r="B70" i="6"/>
  <c r="B58" i="6" s="1"/>
  <c r="B58" i="4" s="1"/>
  <c r="B67" i="6"/>
  <c r="B55" i="6" s="1"/>
  <c r="B55" i="4" s="1"/>
  <c r="O132" i="1"/>
  <c r="O183" i="1"/>
  <c r="O177" i="1"/>
  <c r="O171" i="1"/>
  <c r="O165" i="1"/>
  <c r="B57" i="6" l="1"/>
  <c r="B57" i="4" s="1"/>
  <c r="N61" i="6"/>
  <c r="N61" i="4" s="1"/>
  <c r="K113" i="6"/>
  <c r="C113" i="6"/>
  <c r="G99" i="6"/>
  <c r="G79" i="6"/>
  <c r="G79" i="4" s="1"/>
  <c r="K95" i="6"/>
  <c r="K75" i="6"/>
  <c r="K75" i="4" s="1"/>
  <c r="L99" i="6"/>
  <c r="L79" i="6"/>
  <c r="L79" i="4" s="1"/>
  <c r="G98" i="6"/>
  <c r="G78" i="6"/>
  <c r="G78" i="4" s="1"/>
  <c r="J98" i="6"/>
  <c r="J78" i="6"/>
  <c r="J78" i="4" s="1"/>
  <c r="H96" i="6"/>
  <c r="H76" i="6"/>
  <c r="H76" i="4" s="1"/>
  <c r="K99" i="6"/>
  <c r="K79" i="6"/>
  <c r="K79" i="4" s="1"/>
  <c r="F98" i="6"/>
  <c r="F78" i="6"/>
  <c r="F78" i="4" s="1"/>
  <c r="G113" i="6"/>
  <c r="D99" i="6"/>
  <c r="D79" i="6"/>
  <c r="D79" i="4" s="1"/>
  <c r="M96" i="6"/>
  <c r="E96" i="6"/>
  <c r="E76" i="6"/>
  <c r="E76" i="4" s="1"/>
  <c r="H95" i="6"/>
  <c r="L96" i="6"/>
  <c r="D96" i="6"/>
  <c r="D76" i="6"/>
  <c r="D76" i="4" s="1"/>
  <c r="G95" i="6"/>
  <c r="B76" i="6"/>
  <c r="B95" i="6"/>
  <c r="J99" i="6"/>
  <c r="M98" i="6"/>
  <c r="E98" i="6"/>
  <c r="E78" i="6"/>
  <c r="E78" i="4" s="1"/>
  <c r="K96" i="6"/>
  <c r="N111" i="6"/>
  <c r="N111" i="4"/>
  <c r="C99" i="6"/>
  <c r="C79" i="6"/>
  <c r="C96" i="6"/>
  <c r="C76" i="6"/>
  <c r="F95" i="6"/>
  <c r="L113" i="6"/>
  <c r="D113" i="6"/>
  <c r="C95" i="6"/>
  <c r="C75" i="6"/>
  <c r="N87" i="6"/>
  <c r="N87" i="4"/>
  <c r="H99" i="6"/>
  <c r="C98" i="6"/>
  <c r="I96" i="6"/>
  <c r="D95" i="6"/>
  <c r="B98" i="6"/>
  <c r="L95" i="6"/>
  <c r="B96" i="6"/>
  <c r="F99" i="6"/>
  <c r="I98" i="6"/>
  <c r="G96" i="6"/>
  <c r="J95" i="6"/>
  <c r="H113" i="6"/>
  <c r="K98" i="6"/>
  <c r="M99" i="6"/>
  <c r="E99" i="6"/>
  <c r="H98" i="6"/>
  <c r="K97" i="6"/>
  <c r="K93" i="6"/>
  <c r="C97" i="6"/>
  <c r="C93" i="6"/>
  <c r="F96" i="6"/>
  <c r="I95" i="6"/>
  <c r="J97" i="6"/>
  <c r="J93" i="6"/>
  <c r="J81" i="6" s="1"/>
  <c r="J81" i="4" s="1"/>
  <c r="I97" i="6"/>
  <c r="I93" i="6"/>
  <c r="I81" i="6" s="1"/>
  <c r="I81" i="4" s="1"/>
  <c r="J113" i="6"/>
  <c r="N113" i="6"/>
  <c r="B78" i="6"/>
  <c r="H97" i="6"/>
  <c r="H93" i="6"/>
  <c r="I113" i="6"/>
  <c r="B99" i="6"/>
  <c r="I99" i="6"/>
  <c r="L98" i="6"/>
  <c r="D98" i="6"/>
  <c r="G93" i="6"/>
  <c r="G97" i="6"/>
  <c r="J96" i="6"/>
  <c r="M95" i="6"/>
  <c r="E95" i="6"/>
  <c r="F93" i="6"/>
  <c r="F81" i="6" s="1"/>
  <c r="F81" i="4" s="1"/>
  <c r="F97" i="6"/>
  <c r="M97" i="6"/>
  <c r="M93" i="6"/>
  <c r="M81" i="6" s="1"/>
  <c r="M81" i="4" s="1"/>
  <c r="E93" i="6"/>
  <c r="E81" i="6" s="1"/>
  <c r="E81" i="4" s="1"/>
  <c r="E97" i="6"/>
  <c r="F113" i="6"/>
  <c r="L93" i="6"/>
  <c r="L81" i="6" s="1"/>
  <c r="L81" i="4" s="1"/>
  <c r="L97" i="6"/>
  <c r="D93" i="6"/>
  <c r="D97" i="6"/>
  <c r="B113" i="6"/>
  <c r="M113" i="6"/>
  <c r="E113" i="6"/>
  <c r="B79" i="6"/>
  <c r="B73" i="6"/>
  <c r="B61" i="6" s="1"/>
  <c r="B61" i="4" s="1"/>
  <c r="B77" i="6"/>
  <c r="B93" i="6"/>
  <c r="B75" i="6"/>
  <c r="K101" i="6" l="1"/>
  <c r="K81" i="6"/>
  <c r="K81" i="4" s="1"/>
  <c r="H101" i="6"/>
  <c r="H81" i="6"/>
  <c r="H81" i="4" s="1"/>
  <c r="G101" i="6"/>
  <c r="G81" i="6"/>
  <c r="G81" i="4" s="1"/>
  <c r="D101" i="6"/>
  <c r="D81" i="6"/>
  <c r="D81" i="4" s="1"/>
  <c r="B81" i="6"/>
  <c r="L101" i="6"/>
  <c r="C101" i="6"/>
  <c r="C81" i="6"/>
  <c r="M101" i="6"/>
  <c r="F101" i="6"/>
  <c r="I101" i="6"/>
  <c r="B101" i="6"/>
  <c r="J101" i="6"/>
  <c r="E101" i="6"/>
  <c r="O103" i="1" l="1"/>
  <c r="P103" i="1" s="1"/>
  <c r="O104" i="1"/>
  <c r="P104" i="1" s="1"/>
  <c r="O105" i="1"/>
  <c r="P105" i="1" s="1"/>
  <c r="O106" i="1"/>
  <c r="P106" i="1" s="1"/>
  <c r="O107" i="1"/>
  <c r="P107" i="1" s="1"/>
  <c r="P102" i="3" l="1"/>
  <c r="P101" i="3"/>
  <c r="P100" i="3"/>
  <c r="N79" i="6"/>
  <c r="N79" i="4" s="1"/>
  <c r="P99" i="3"/>
  <c r="N70" i="6"/>
  <c r="N70" i="4"/>
  <c r="N69" i="6"/>
  <c r="N69" i="4"/>
  <c r="N71" i="6"/>
  <c r="N71" i="4"/>
  <c r="N68" i="6"/>
  <c r="N68" i="4"/>
  <c r="N75" i="6"/>
  <c r="N75" i="4" s="1"/>
  <c r="N67" i="6"/>
  <c r="N67" i="4"/>
  <c r="N132" i="1"/>
  <c r="N154" i="1"/>
  <c r="N153" i="1"/>
  <c r="N152" i="1"/>
  <c r="N151" i="1"/>
  <c r="N150" i="1"/>
  <c r="N148" i="1"/>
  <c r="N147" i="1"/>
  <c r="N145" i="1"/>
  <c r="N144" i="1"/>
  <c r="N142" i="1"/>
  <c r="N141" i="1"/>
  <c r="N140" i="1"/>
  <c r="N139" i="1"/>
  <c r="N138" i="1"/>
  <c r="N133" i="1"/>
  <c r="N134" i="1"/>
  <c r="N135" i="1"/>
  <c r="N136" i="1"/>
  <c r="P132" i="1"/>
  <c r="N78" i="6" l="1"/>
  <c r="N78" i="4" s="1"/>
  <c r="N77" i="6"/>
  <c r="N77" i="4" s="1"/>
  <c r="N76" i="6"/>
  <c r="N76" i="4" s="1"/>
  <c r="P103" i="3"/>
  <c r="N95" i="6"/>
  <c r="N95" i="4"/>
  <c r="N73" i="6"/>
  <c r="N81" i="6" s="1"/>
  <c r="N73" i="4"/>
  <c r="O133" i="1"/>
  <c r="N88" i="4" s="1"/>
  <c r="O134" i="1"/>
  <c r="N89" i="4" s="1"/>
  <c r="N93" i="4" s="1"/>
  <c r="N101" i="4" s="1"/>
  <c r="O135" i="1"/>
  <c r="N90" i="4" s="1"/>
  <c r="O136" i="1"/>
  <c r="O138" i="1"/>
  <c r="P138" i="1" s="1"/>
  <c r="O139" i="1"/>
  <c r="P139" i="1" s="1"/>
  <c r="O140" i="1"/>
  <c r="P140" i="1" s="1"/>
  <c r="O141" i="1"/>
  <c r="P141" i="1" s="1"/>
  <c r="O142" i="1"/>
  <c r="O144" i="1"/>
  <c r="P144" i="1" s="1"/>
  <c r="O145" i="1"/>
  <c r="P145" i="1" s="1"/>
  <c r="O147" i="1"/>
  <c r="P147" i="1" s="1"/>
  <c r="O148" i="1"/>
  <c r="O150" i="1"/>
  <c r="P150" i="1" s="1"/>
  <c r="O151" i="1"/>
  <c r="P151" i="1" s="1"/>
  <c r="O152" i="1"/>
  <c r="P152" i="1" s="1"/>
  <c r="O153" i="1"/>
  <c r="P153" i="1" s="1"/>
  <c r="O154" i="1"/>
  <c r="P154" i="1" s="1"/>
  <c r="P115" i="3"/>
  <c r="O110" i="1"/>
  <c r="P110" i="1" s="1"/>
  <c r="O111" i="1"/>
  <c r="P111" i="1" s="1"/>
  <c r="O112" i="1"/>
  <c r="P112" i="1" s="1"/>
  <c r="O113" i="1"/>
  <c r="P113" i="1" s="1"/>
  <c r="O109" i="1"/>
  <c r="P109" i="1" s="1"/>
  <c r="O122" i="1" l="1"/>
  <c r="P122" i="1" s="1"/>
  <c r="P114" i="3"/>
  <c r="P111" i="3"/>
  <c r="P105" i="3"/>
  <c r="O121" i="1"/>
  <c r="P121" i="1" s="1"/>
  <c r="P112" i="3"/>
  <c r="O123" i="1"/>
  <c r="P123" i="1" s="1"/>
  <c r="P107" i="3"/>
  <c r="O125" i="1"/>
  <c r="P125" i="1" s="1"/>
  <c r="P109" i="3"/>
  <c r="O124" i="1"/>
  <c r="P124" i="1" s="1"/>
  <c r="P108" i="3"/>
  <c r="P106" i="3"/>
  <c r="N91" i="6"/>
  <c r="N91" i="4"/>
  <c r="N89" i="6"/>
  <c r="N93" i="6" s="1"/>
  <c r="N101" i="6" s="1"/>
  <c r="P134" i="1"/>
  <c r="N90" i="6"/>
  <c r="P135" i="1"/>
  <c r="N88" i="6"/>
  <c r="P133" i="1"/>
  <c r="P118" i="3" l="1"/>
  <c r="P119" i="3"/>
  <c r="P120" i="3"/>
  <c r="P121" i="3"/>
  <c r="P117" i="3"/>
  <c r="N81" i="4"/>
  <c r="N96" i="6"/>
  <c r="N96" i="4"/>
  <c r="N98" i="6"/>
  <c r="N98" i="4"/>
  <c r="N97" i="6"/>
  <c r="N97" i="4"/>
</calcChain>
</file>

<file path=xl/sharedStrings.xml><?xml version="1.0" encoding="utf-8"?>
<sst xmlns="http://schemas.openxmlformats.org/spreadsheetml/2006/main" count="868" uniqueCount="64">
  <si>
    <t>März</t>
  </si>
  <si>
    <t>Mai</t>
  </si>
  <si>
    <t>Juni</t>
  </si>
  <si>
    <t>Juli</t>
  </si>
  <si>
    <t>Gesamt</t>
  </si>
  <si>
    <t>Flughafen Wien (VIE)</t>
  </si>
  <si>
    <t>Passagiere</t>
  </si>
  <si>
    <t>Lokalpassagiere</t>
  </si>
  <si>
    <t>Transferpassagiere</t>
  </si>
  <si>
    <t>Flugbewegungen (an + ab)</t>
  </si>
  <si>
    <t>Cargo in Tonnen (Luftfracht und Trucking)</t>
  </si>
  <si>
    <t>Flughafen Wien Gruppe (VIE, MLA, KSC)</t>
  </si>
  <si>
    <t>Jänner</t>
  </si>
  <si>
    <t>Februar</t>
  </si>
  <si>
    <t>April</t>
  </si>
  <si>
    <t>August</t>
  </si>
  <si>
    <t>September</t>
  </si>
  <si>
    <t>Oktober</t>
  </si>
  <si>
    <t>November</t>
  </si>
  <si>
    <t>Dezember</t>
  </si>
  <si>
    <t>Veränderung in %</t>
  </si>
  <si>
    <t>Einzelmonat</t>
  </si>
  <si>
    <t>Flughafen Malta (MLA, voll konsolidiert)</t>
  </si>
  <si>
    <t>Flughafen Kosice (KSC, At-Equity konsolidiert)</t>
  </si>
  <si>
    <t xml:space="preserve">Flughafen Wien Gruppe Verkehrsergebnisse </t>
  </si>
  <si>
    <t>Aufrollung der Vergleichswerte 2019</t>
  </si>
  <si>
    <t xml:space="preserve">Flughafen Wien Verkehrsergebnisse </t>
  </si>
  <si>
    <t>Flughafen Wien (VIE) Veränderung in %</t>
  </si>
  <si>
    <t>MTOW in to</t>
  </si>
  <si>
    <t>Anteil Transferpassagiere in %</t>
  </si>
  <si>
    <t>Anteil Transferpassagiere in %p</t>
  </si>
  <si>
    <t>Vienna Airport (VIE)</t>
  </si>
  <si>
    <t>January</t>
  </si>
  <si>
    <t>February</t>
  </si>
  <si>
    <t>March</t>
  </si>
  <si>
    <t>May</t>
  </si>
  <si>
    <t>June</t>
  </si>
  <si>
    <t>July</t>
  </si>
  <si>
    <t>October</t>
  </si>
  <si>
    <t>December</t>
  </si>
  <si>
    <t>Total</t>
  </si>
  <si>
    <t>Change in %</t>
  </si>
  <si>
    <t>month</t>
  </si>
  <si>
    <t>total</t>
  </si>
  <si>
    <t>Passengers arr+dep+transit</t>
  </si>
  <si>
    <t xml:space="preserve">   Local passengers arr+dep</t>
  </si>
  <si>
    <t xml:space="preserve">   Transfer passengers arr+dep</t>
  </si>
  <si>
    <t>Flight movements arr+dep</t>
  </si>
  <si>
    <t>Cargo arr+dep (in tonnes)</t>
  </si>
  <si>
    <t>Malta Airport (MLA, fully consolidated)</t>
  </si>
  <si>
    <t>Kosice Airport (KSC, consolidated at equity)</t>
  </si>
  <si>
    <t>Vienna Airport Group (VIE, MLA, KSC)</t>
  </si>
  <si>
    <t>Vienna Airport Group Traffic Results</t>
  </si>
  <si>
    <t>Vienna Airport Traffic Results</t>
  </si>
  <si>
    <t>Vienna Airport (VIE) change in %</t>
  </si>
  <si>
    <t>MTOW (in tonnes)</t>
  </si>
  <si>
    <t>Share transfer passengers in %</t>
  </si>
  <si>
    <t>2019 traffic data adjusted</t>
  </si>
  <si>
    <t>Share transfer passengers in %p</t>
  </si>
  <si>
    <t>Aufrollung der Vergleichswerte 2020 und Transit-Werte in Kosice</t>
  </si>
  <si>
    <t>2020 traffic data adjusted</t>
  </si>
  <si>
    <t>Aufrollung der Vergleichswerte 2021</t>
  </si>
  <si>
    <t xml:space="preserve">Aufrollung der Vergleichswerte 2020 </t>
  </si>
  <si>
    <t>2021 traffic data 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</si>
</sst>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,;\-#,##0,"/>
    <numFmt numFmtId="167" formatCode="#,##0,"/>
    <numFmt numFmtId="168" formatCode="#,##0.0"/>
    <numFmt numFmtId="169" formatCode="###,000"/>
    <numFmt numFmtId="170" formatCode="#,##0_ ;\-#,##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9"/>
      <name val="Verdana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gradientFill degree="90">
        <stop position="0">
          <color rgb="FFFFFFCC"/>
        </stop>
        <stop position="1">
          <color rgb="FFFFFF99"/>
        </stop>
      </gradientFill>
    </fill>
    <fill>
      <gradientFill degree="90">
        <stop position="0">
          <color rgb="FFF8F8F8"/>
        </stop>
        <stop position="1">
          <color rgb="FFC0C0C0"/>
        </stop>
      </gradientFill>
    </fill>
    <fill>
      <gradientFill degree="90">
        <stop position="0">
          <color theme="0"/>
        </stop>
        <stop position="1">
          <color rgb="FFF8F8F8"/>
        </stop>
      </gradientFill>
    </fill>
    <fill>
      <gradientFill degree="90">
        <stop position="0">
          <color rgb="FFF8F8F8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rgb="FFDDDDDD"/>
        </stop>
      </gradientFill>
    </fill>
    <fill>
      <gradientFill degree="90">
        <stop position="0">
          <color rgb="FFDDDDDD"/>
        </stop>
        <stop position="1">
          <color rgb="FFC0C0C0"/>
        </stop>
      </gradientFill>
    </fill>
    <fill>
      <patternFill patternType="solid">
        <fgColor rgb="FFEAEAEA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B8CCE4"/>
      </top>
      <bottom style="thin">
        <color rgb="FF244061"/>
      </bottom>
      <diagonal/>
    </border>
    <border>
      <left/>
      <right/>
      <top style="thin">
        <color auto="1"/>
      </top>
      <bottom/>
      <diagonal/>
    </border>
    <border>
      <left style="dotted">
        <color theme="3" tint="0.59996337778862885"/>
      </left>
      <right style="dotted">
        <color theme="3" tint="0.59996337778862885"/>
      </right>
      <top style="dotted">
        <color theme="3" tint="0.59996337778862885"/>
      </top>
      <bottom style="dotted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theme="3" tint="0.3999450666829432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rgb="FF808080"/>
      </left>
      <right style="dotted">
        <color rgb="FF808080"/>
      </right>
      <top style="dotted">
        <color rgb="FF808080"/>
      </top>
      <bottom style="thin">
        <color rgb="FF808080"/>
      </bottom>
      <diagonal/>
    </border>
    <border diagonalUp="1" diagonalDown="1"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Up="1" diagonalDown="1">
      <left style="dotted">
        <color indexed="63"/>
      </left>
      <right style="dotted">
        <color indexed="63"/>
      </right>
      <top style="dotted">
        <color indexed="63"/>
      </top>
      <bottom style="dotted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rgb="FFB8CCE4"/>
      </top>
      <bottom style="thin">
        <color rgb="FFB8CCE4"/>
      </bottom>
      <diagonal/>
    </border>
  </borders>
  <cellStyleXfs count="19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8" fillId="0" borderId="0"/>
    <xf numFmtId="43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10" fillId="0" borderId="7" applyNumberFormat="0" applyProtection="0">
      <alignment horizontal="right" vertical="center"/>
    </xf>
    <xf numFmtId="0" fontId="1" fillId="0" borderId="0"/>
    <xf numFmtId="0" fontId="11" fillId="15" borderId="8" applyNumberFormat="0" applyAlignment="0" applyProtection="0">
      <alignment horizontal="left" vertical="center" indent="1"/>
    </xf>
    <xf numFmtId="169" fontId="11" fillId="16" borderId="15" applyNumberFormat="0" applyProtection="0">
      <alignment horizontal="right" vertical="center"/>
    </xf>
    <xf numFmtId="0" fontId="12" fillId="3" borderId="10" applyNumberFormat="0" applyAlignment="0" applyProtection="0">
      <alignment horizontal="left" vertical="center" indent="1"/>
    </xf>
    <xf numFmtId="0" fontId="12" fillId="4" borderId="10" applyNumberFormat="0" applyAlignment="0" applyProtection="0">
      <alignment horizontal="left" vertical="center" indent="1"/>
    </xf>
    <xf numFmtId="169" fontId="10" fillId="5" borderId="9" applyNumberFormat="0" applyBorder="0" applyProtection="0">
      <alignment horizontal="right" vertical="center"/>
    </xf>
    <xf numFmtId="0" fontId="12" fillId="3" borderId="10" applyNumberFormat="0" applyAlignment="0" applyProtection="0">
      <alignment horizontal="left" vertical="center" indent="1"/>
    </xf>
    <xf numFmtId="169" fontId="11" fillId="4" borderId="10" applyNumberFormat="0" applyProtection="0">
      <alignment horizontal="right" vertical="center"/>
    </xf>
    <xf numFmtId="169" fontId="11" fillId="5" borderId="10" applyNumberFormat="0" applyBorder="0" applyProtection="0">
      <alignment horizontal="right" vertical="center"/>
    </xf>
    <xf numFmtId="169" fontId="13" fillId="6" borderId="11" applyNumberFormat="0" applyBorder="0" applyAlignment="0" applyProtection="0">
      <alignment horizontal="right" vertical="center" indent="1"/>
    </xf>
    <xf numFmtId="169" fontId="14" fillId="7" borderId="11" applyNumberFormat="0" applyBorder="0" applyAlignment="0" applyProtection="0">
      <alignment horizontal="right" vertical="center" indent="1"/>
    </xf>
    <xf numFmtId="169" fontId="14" fillId="8" borderId="11" applyNumberFormat="0" applyBorder="0" applyAlignment="0" applyProtection="0">
      <alignment horizontal="right" vertical="center" indent="1"/>
    </xf>
    <xf numFmtId="169" fontId="15" fillId="9" borderId="11" applyNumberFormat="0" applyBorder="0" applyAlignment="0" applyProtection="0">
      <alignment horizontal="right" vertical="center" indent="1"/>
    </xf>
    <xf numFmtId="169" fontId="15" fillId="10" borderId="11" applyNumberFormat="0" applyBorder="0" applyAlignment="0" applyProtection="0">
      <alignment horizontal="right" vertical="center" indent="1"/>
    </xf>
    <xf numFmtId="169" fontId="15" fillId="11" borderId="11" applyNumberFormat="0" applyBorder="0" applyAlignment="0" applyProtection="0">
      <alignment horizontal="right" vertical="center" indent="1"/>
    </xf>
    <xf numFmtId="169" fontId="16" fillId="12" borderId="11" applyNumberFormat="0" applyBorder="0" applyAlignment="0" applyProtection="0">
      <alignment horizontal="right" vertical="center" indent="1"/>
    </xf>
    <xf numFmtId="169" fontId="16" fillId="13" borderId="11" applyNumberFormat="0" applyBorder="0" applyAlignment="0" applyProtection="0">
      <alignment horizontal="right" vertical="center" indent="1"/>
    </xf>
    <xf numFmtId="169" fontId="16" fillId="14" borderId="11" applyNumberFormat="0" applyBorder="0" applyAlignment="0" applyProtection="0">
      <alignment horizontal="right" vertical="center" indent="1"/>
    </xf>
    <xf numFmtId="0" fontId="17" fillId="0" borderId="14" applyNumberFormat="0" applyFont="0" applyFill="0" applyAlignment="0" applyProtection="0"/>
    <xf numFmtId="169" fontId="10" fillId="0" borderId="13" applyNumberFormat="0" applyAlignment="0" applyProtection="0">
      <alignment horizontal="left" vertical="center" indent="1"/>
    </xf>
    <xf numFmtId="0" fontId="20" fillId="16" borderId="0" applyNumberFormat="0" applyAlignment="0" applyProtection="0">
      <alignment horizontal="left" vertical="center" indent="1"/>
    </xf>
    <xf numFmtId="0" fontId="20" fillId="0" borderId="0" applyNumberFormat="0" applyAlignment="0" applyProtection="0">
      <alignment horizontal="left" vertical="center" indent="1"/>
    </xf>
    <xf numFmtId="0" fontId="12" fillId="17" borderId="0" applyNumberFormat="0" applyAlignment="0" applyProtection="0">
      <alignment horizontal="left" vertical="center" indent="1"/>
    </xf>
    <xf numFmtId="0" fontId="12" fillId="18" borderId="0" applyNumberFormat="0" applyAlignment="0" applyProtection="0">
      <alignment horizontal="left" vertical="center" indent="1"/>
    </xf>
    <xf numFmtId="0" fontId="12" fillId="19" borderId="0" applyNumberFormat="0" applyAlignment="0" applyProtection="0">
      <alignment horizontal="left" vertical="center" indent="1"/>
    </xf>
    <xf numFmtId="0" fontId="12" fillId="20" borderId="0" applyNumberFormat="0" applyAlignment="0" applyProtection="0">
      <alignment horizontal="left" vertical="center" indent="1"/>
    </xf>
    <xf numFmtId="0" fontId="18" fillId="0" borderId="12" applyNumberFormat="0" applyFill="0" applyBorder="0" applyAlignment="0" applyProtection="0"/>
    <xf numFmtId="0" fontId="19" fillId="0" borderId="12" applyBorder="0" applyAlignment="0" applyProtection="0"/>
    <xf numFmtId="0" fontId="12" fillId="21" borderId="10" applyNumberFormat="0" applyAlignment="0" applyProtection="0">
      <alignment horizontal="left" vertical="center" indent="1"/>
    </xf>
    <xf numFmtId="0" fontId="12" fillId="3" borderId="10" applyNumberFormat="0" applyAlignment="0" applyProtection="0">
      <alignment horizontal="left" vertical="center" indent="1"/>
    </xf>
    <xf numFmtId="0" fontId="11" fillId="22" borderId="8" applyNumberFormat="0" applyAlignment="0" applyProtection="0">
      <alignment horizontal="left" vertical="center" indent="1"/>
    </xf>
    <xf numFmtId="169" fontId="10" fillId="0" borderId="9" applyNumberFormat="0" applyProtection="0">
      <alignment horizontal="right" vertical="center"/>
    </xf>
    <xf numFmtId="169" fontId="11" fillId="0" borderId="10" applyNumberFormat="0" applyProtection="0">
      <alignment horizontal="right" vertical="center"/>
    </xf>
    <xf numFmtId="0" fontId="17" fillId="0" borderId="8" applyNumberFormat="0" applyFont="0" applyFill="0" applyAlignment="0" applyProtection="0"/>
    <xf numFmtId="169" fontId="10" fillId="23" borderId="8" applyNumberFormat="0" applyAlignment="0" applyProtection="0">
      <alignment horizontal="left" vertical="center" indent="1"/>
    </xf>
    <xf numFmtId="0" fontId="11" fillId="22" borderId="10" applyNumberFormat="0" applyAlignment="0" applyProtection="0">
      <alignment horizontal="left" vertical="center" indent="1"/>
    </xf>
    <xf numFmtId="0" fontId="12" fillId="24" borderId="8" applyNumberFormat="0" applyAlignment="0" applyProtection="0">
      <alignment horizontal="left" vertical="center" indent="1"/>
    </xf>
    <xf numFmtId="0" fontId="12" fillId="25" borderId="8" applyNumberFormat="0" applyAlignment="0" applyProtection="0">
      <alignment horizontal="left" vertical="center" indent="1"/>
    </xf>
    <xf numFmtId="0" fontId="12" fillId="26" borderId="8" applyNumberFormat="0" applyAlignment="0" applyProtection="0">
      <alignment horizontal="left" vertical="center" indent="1"/>
    </xf>
    <xf numFmtId="0" fontId="12" fillId="5" borderId="8" applyNumberFormat="0" applyAlignment="0" applyProtection="0">
      <alignment horizontal="left" vertical="center" indent="1"/>
    </xf>
    <xf numFmtId="0" fontId="12" fillId="4" borderId="10" applyNumberFormat="0" applyAlignment="0" applyProtection="0">
      <alignment horizontal="left" vertical="center" indent="1"/>
    </xf>
    <xf numFmtId="0" fontId="18" fillId="3" borderId="10" applyNumberFormat="0" applyAlignment="0" applyProtection="0">
      <alignment horizontal="left" vertical="center" indent="1"/>
    </xf>
    <xf numFmtId="0" fontId="18" fillId="3" borderId="10" applyNumberFormat="0" applyAlignment="0" applyProtection="0">
      <alignment horizontal="left" vertical="center" indent="1"/>
    </xf>
    <xf numFmtId="0" fontId="18" fillId="4" borderId="10" applyNumberFormat="0" applyAlignment="0" applyProtection="0">
      <alignment horizontal="left" vertical="center" indent="1"/>
    </xf>
    <xf numFmtId="169" fontId="21" fillId="4" borderId="10" applyNumberFormat="0" applyProtection="0">
      <alignment horizontal="right" vertical="center"/>
    </xf>
    <xf numFmtId="169" fontId="22" fillId="5" borderId="9" applyNumberFormat="0" applyBorder="0" applyProtection="0">
      <alignment horizontal="right" vertical="center"/>
    </xf>
    <xf numFmtId="169" fontId="21" fillId="5" borderId="10" applyNumberFormat="0" applyBorder="0" applyProtection="0">
      <alignment horizontal="right" vertical="center"/>
    </xf>
    <xf numFmtId="0" fontId="4" fillId="0" borderId="16" applyNumberFormat="0" applyProtection="0">
      <alignment horizontal="left" vertical="center" indent="1"/>
    </xf>
    <xf numFmtId="0" fontId="4" fillId="0" borderId="16" applyNumberFormat="0" applyProtection="0">
      <alignment horizontal="left" vertical="center" indent="1"/>
    </xf>
    <xf numFmtId="4" fontId="23" fillId="0" borderId="17" applyNumberFormat="0" applyProtection="0">
      <alignment horizontal="right" vertical="center"/>
    </xf>
    <xf numFmtId="4" fontId="24" fillId="27" borderId="17" applyNumberFormat="0" applyProtection="0">
      <alignment horizontal="right" vertical="center"/>
    </xf>
    <xf numFmtId="0" fontId="11" fillId="15" borderId="8" applyNumberFormat="0" applyAlignment="0" applyProtection="0">
      <alignment horizontal="left" vertical="center" indent="1"/>
    </xf>
    <xf numFmtId="169" fontId="10" fillId="0" borderId="7" applyNumberFormat="0" applyProtection="0">
      <alignment horizontal="right" vertical="center"/>
    </xf>
    <xf numFmtId="169" fontId="11" fillId="16" borderId="15" applyNumberFormat="0" applyProtection="0">
      <alignment horizontal="right" vertical="center"/>
    </xf>
    <xf numFmtId="0" fontId="17" fillId="0" borderId="14" applyNumberFormat="0" applyFont="0" applyFill="0" applyAlignment="0" applyProtection="0"/>
    <xf numFmtId="169" fontId="10" fillId="0" borderId="13" applyNumberFormat="0" applyAlignment="0" applyProtection="0">
      <alignment horizontal="left" vertical="center" indent="1"/>
    </xf>
    <xf numFmtId="0" fontId="20" fillId="16" borderId="0" applyNumberFormat="0" applyAlignment="0" applyProtection="0">
      <alignment horizontal="left" vertical="center" indent="1"/>
    </xf>
    <xf numFmtId="0" fontId="20" fillId="0" borderId="0" applyNumberFormat="0" applyAlignment="0" applyProtection="0">
      <alignment horizontal="left" vertical="center" indent="1"/>
    </xf>
    <xf numFmtId="0" fontId="12" fillId="17" borderId="0" applyNumberFormat="0" applyAlignment="0" applyProtection="0">
      <alignment horizontal="left" vertical="center" indent="1"/>
    </xf>
    <xf numFmtId="0" fontId="12" fillId="18" borderId="0" applyNumberFormat="0" applyAlignment="0" applyProtection="0">
      <alignment horizontal="left" vertical="center" indent="1"/>
    </xf>
    <xf numFmtId="0" fontId="12" fillId="19" borderId="0" applyNumberFormat="0" applyAlignment="0" applyProtection="0">
      <alignment horizontal="left" vertical="center" indent="1"/>
    </xf>
    <xf numFmtId="0" fontId="12" fillId="20" borderId="0" applyNumberFormat="0" applyAlignment="0" applyProtection="0">
      <alignment horizontal="left" vertical="center" indent="1"/>
    </xf>
    <xf numFmtId="0" fontId="4" fillId="0" borderId="18" applyNumberFormat="0" applyProtection="0">
      <alignment horizontal="left" vertical="center" indent="1"/>
    </xf>
    <xf numFmtId="0" fontId="25" fillId="0" borderId="0"/>
    <xf numFmtId="0" fontId="1" fillId="0" borderId="0"/>
    <xf numFmtId="9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0" fillId="0" borderId="1" xfId="0" applyBorder="1"/>
    <xf numFmtId="3" fontId="0" fillId="0" borderId="1" xfId="0" applyNumberFormat="1" applyBorder="1"/>
    <xf numFmtId="164" fontId="0" fillId="0" borderId="1" xfId="1" applyNumberFormat="1" applyFont="1" applyBorder="1"/>
    <xf numFmtId="165" fontId="0" fillId="0" borderId="1" xfId="0" applyNumberFormat="1" applyBorder="1"/>
    <xf numFmtId="166" fontId="0" fillId="0" borderId="1" xfId="0" applyNumberFormat="1" applyBorder="1"/>
    <xf numFmtId="167" fontId="0" fillId="0" borderId="1" xfId="0" applyNumberFormat="1" applyBorder="1"/>
    <xf numFmtId="167" fontId="0" fillId="0" borderId="1" xfId="0" applyNumberFormat="1" applyBorder="1" applyAlignment="1">
      <alignment horizontal="right"/>
    </xf>
    <xf numFmtId="167" fontId="0" fillId="0" borderId="1" xfId="1" applyNumberFormat="1" applyFont="1" applyBorder="1"/>
    <xf numFmtId="168" fontId="0" fillId="0" borderId="1" xfId="0" applyNumberFormat="1" applyBorder="1"/>
    <xf numFmtId="0" fontId="7" fillId="0" borderId="0" xfId="0" applyFont="1"/>
    <xf numFmtId="0" fontId="0" fillId="0" borderId="1" xfId="0" applyFont="1" applyBorder="1"/>
    <xf numFmtId="168" fontId="7" fillId="0" borderId="5" xfId="0" applyNumberFormat="1" applyFont="1" applyFill="1" applyBorder="1" applyAlignment="1">
      <alignment vertical="center"/>
    </xf>
    <xf numFmtId="0" fontId="6" fillId="0" borderId="6" xfId="0" applyFont="1" applyFill="1" applyBorder="1"/>
    <xf numFmtId="3" fontId="0" fillId="0" borderId="0" xfId="0" applyNumberFormat="1"/>
    <xf numFmtId="166" fontId="0" fillId="0" borderId="0" xfId="0" applyNumberFormat="1"/>
    <xf numFmtId="3" fontId="0" fillId="0" borderId="1" xfId="0" applyNumberFormat="1" applyFill="1" applyBorder="1"/>
    <xf numFmtId="0" fontId="0" fillId="0" borderId="2" xfId="0" applyBorder="1"/>
    <xf numFmtId="165" fontId="0" fillId="0" borderId="3" xfId="0" applyNumberFormat="1" applyBorder="1"/>
    <xf numFmtId="165" fontId="0" fillId="0" borderId="4" xfId="0" applyNumberFormat="1" applyBorder="1"/>
    <xf numFmtId="170" fontId="27" fillId="0" borderId="5" xfId="0" applyNumberFormat="1" applyFont="1" applyBorder="1" applyAlignment="1">
      <alignment horizontal="right" vertical="center" wrapText="1"/>
    </xf>
    <xf numFmtId="170" fontId="27" fillId="0" borderId="1" xfId="0" applyNumberFormat="1" applyFont="1" applyBorder="1" applyAlignment="1">
      <alignment horizontal="right" vertical="center"/>
    </xf>
    <xf numFmtId="165" fontId="0" fillId="0" borderId="0" xfId="0" applyNumberFormat="1"/>
    <xf numFmtId="170" fontId="27" fillId="0" borderId="19" xfId="0" applyNumberFormat="1" applyFont="1" applyBorder="1" applyAlignment="1">
      <alignment horizontal="right" vertical="center" wrapText="1"/>
    </xf>
    <xf numFmtId="0" fontId="2" fillId="28" borderId="0" xfId="0" applyFont="1" applyFill="1"/>
    <xf numFmtId="0" fontId="2" fillId="28" borderId="0" xfId="0" applyFont="1" applyFill="1" applyAlignment="1">
      <alignment horizontal="center"/>
    </xf>
    <xf numFmtId="0" fontId="0" fillId="0" borderId="1" xfId="0" applyFont="1" applyFill="1" applyBorder="1"/>
    <xf numFmtId="165" fontId="0" fillId="0" borderId="0" xfId="0" applyNumberFormat="1" applyFill="1"/>
    <xf numFmtId="0" fontId="2" fillId="28" borderId="0" xfId="0" applyFont="1" applyFill="1" applyAlignment="1">
      <alignment horizontal="center"/>
    </xf>
    <xf numFmtId="0" fontId="3" fillId="29" borderId="2" xfId="0" applyFont="1" applyFill="1" applyBorder="1" applyAlignment="1">
      <alignment horizontal="left"/>
    </xf>
    <xf numFmtId="0" fontId="3" fillId="29" borderId="3" xfId="0" applyFont="1" applyFill="1" applyBorder="1" applyAlignment="1">
      <alignment horizontal="left"/>
    </xf>
    <xf numFmtId="0" fontId="3" fillId="29" borderId="4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</cellXfs>
  <cellStyles count="194">
    <cellStyle name="Comma 2" xfId="84" xr:uid="{85FAB247-5289-4610-A002-0B284F218B72}"/>
    <cellStyle name="Comma 2 10" xfId="120" xr:uid="{FA30B8D3-AB4C-43A4-9E6C-8AA0DB6F4773}"/>
    <cellStyle name="Comma 2 11" xfId="124" xr:uid="{DCC2CD32-355B-4F2A-98FF-1AE92D1A61DD}"/>
    <cellStyle name="Comma 2 12" xfId="128" xr:uid="{DFEDBE06-36FD-4C46-AB7E-C71B3DBE27A5}"/>
    <cellStyle name="Comma 2 13" xfId="132" xr:uid="{4369E07F-B011-4AA9-98E1-1949A345FC02}"/>
    <cellStyle name="Comma 2 14" xfId="136" xr:uid="{949BF697-0421-4B58-8C42-E74B53780732}"/>
    <cellStyle name="Comma 2 15" xfId="140" xr:uid="{8776E037-3591-4B2E-92F8-23FAC14285C0}"/>
    <cellStyle name="Comma 2 16" xfId="144" xr:uid="{C66EB699-4F8E-4EF3-B8CF-95CCFFC237A3}"/>
    <cellStyle name="Comma 2 17" xfId="148" xr:uid="{B72BC27F-264E-48F1-89E5-8CA24B3898F2}"/>
    <cellStyle name="Comma 2 18" xfId="152" xr:uid="{10D8D043-E318-4108-996D-53575E19717A}"/>
    <cellStyle name="Comma 2 19" xfId="156" xr:uid="{8216EBA3-6188-4DA5-A4A4-CC1DBC725ACF}"/>
    <cellStyle name="Comma 2 2" xfId="88" xr:uid="{9D516483-F15F-4009-9F97-FE3EF2C7BF3D}"/>
    <cellStyle name="Comma 2 20" xfId="160" xr:uid="{32E68013-7AE9-426B-9786-C002F0B5C53A}"/>
    <cellStyle name="Comma 2 21" xfId="164" xr:uid="{271DEA7F-3E40-4612-9398-28F2CB755FCA}"/>
    <cellStyle name="Comma 2 22" xfId="168" xr:uid="{86009AD1-1262-451B-8759-97F7956F937C}"/>
    <cellStyle name="Comma 2 23" xfId="172" xr:uid="{F6A3D3B1-4CC3-4611-880F-EDFBC26FF939}"/>
    <cellStyle name="Comma 2 24" xfId="176" xr:uid="{FA8B0F5D-3447-42BD-B729-CBCF9D0C6B93}"/>
    <cellStyle name="Comma 2 25" xfId="180" xr:uid="{A406D160-D4F0-4F43-9889-5F5BA91464D7}"/>
    <cellStyle name="Comma 2 26" xfId="184" xr:uid="{505F6AF0-6FBE-4696-A0A3-1C9BAE91DC51}"/>
    <cellStyle name="Comma 2 27" xfId="188" xr:uid="{6E8FAC33-4A1F-4648-9E9E-A144FF76BB31}"/>
    <cellStyle name="Comma 2 28" xfId="192" xr:uid="{83DF46D1-97D9-4EF2-AF8E-FAC3726316FD}"/>
    <cellStyle name="Comma 2 3" xfId="92" xr:uid="{017A3F82-D93A-4810-9EBE-33F324042231}"/>
    <cellStyle name="Comma 2 4" xfId="96" xr:uid="{B0B03EE8-5288-4277-B8BF-D069B990FA00}"/>
    <cellStyle name="Comma 2 5" xfId="100" xr:uid="{E2E94358-310D-41D1-B520-970AE0E9625C}"/>
    <cellStyle name="Comma 2 6" xfId="104" xr:uid="{4BB7E97C-F8A3-4375-904C-4242370D9F4A}"/>
    <cellStyle name="Comma 2 7" xfId="108" xr:uid="{2B8F583C-BE82-40AE-93C5-0FC90167D9F4}"/>
    <cellStyle name="Comma 2 8" xfId="112" xr:uid="{300A3A91-DE01-4E80-8B4E-8E373A02871D}"/>
    <cellStyle name="Comma 2 9" xfId="116" xr:uid="{504C7764-0D21-4A5B-8F71-1D79F4794438}"/>
    <cellStyle name="Comma 3" xfId="85" xr:uid="{D12BA2D2-07CC-455E-BA99-5615BB6AA594}"/>
    <cellStyle name="Comma 3 10" xfId="121" xr:uid="{2E6520B6-52BD-42E2-8B5B-61390D555B31}"/>
    <cellStyle name="Comma 3 11" xfId="125" xr:uid="{3B7AA601-CFBA-45A4-9794-5088BEFBC4DF}"/>
    <cellStyle name="Comma 3 12" xfId="129" xr:uid="{B0EFE98A-DC7C-483C-B691-DDA0A8DDD449}"/>
    <cellStyle name="Comma 3 13" xfId="133" xr:uid="{01DDC6B0-94AF-45EE-8776-16093B4CEF6D}"/>
    <cellStyle name="Comma 3 14" xfId="137" xr:uid="{D08609CA-22D6-44EC-8375-5EAE3E4F5BC6}"/>
    <cellStyle name="Comma 3 15" xfId="141" xr:uid="{F1795936-E025-40C5-AE07-4722E2A46067}"/>
    <cellStyle name="Comma 3 16" xfId="145" xr:uid="{28C19C86-A4BF-457C-AE3C-C786A699453E}"/>
    <cellStyle name="Comma 3 17" xfId="149" xr:uid="{9B69AF7C-91A9-467B-8ADE-6855ED2E0003}"/>
    <cellStyle name="Comma 3 18" xfId="153" xr:uid="{C896300F-DAB9-42C1-8ACE-796BD95BF323}"/>
    <cellStyle name="Comma 3 19" xfId="157" xr:uid="{246C7E12-7A57-413C-BD20-34BE8E8F07F8}"/>
    <cellStyle name="Comma 3 2" xfId="89" xr:uid="{1ED649CA-8156-48B3-9AA3-BB32DFD7E670}"/>
    <cellStyle name="Comma 3 20" xfId="161" xr:uid="{FCB0BE83-5C79-4D29-AB80-FCE7C02B1B57}"/>
    <cellStyle name="Comma 3 21" xfId="165" xr:uid="{4364F0BA-AEA7-4547-B20F-28CE39D17259}"/>
    <cellStyle name="Comma 3 22" xfId="169" xr:uid="{76BFA9E1-8653-4EC3-8F35-73E03E127FC6}"/>
    <cellStyle name="Comma 3 23" xfId="173" xr:uid="{3D8011AA-CED3-42E1-AA43-F882D447C7B2}"/>
    <cellStyle name="Comma 3 24" xfId="177" xr:uid="{CCCFEE6F-BEAB-46FB-BC6D-E4DC3579E388}"/>
    <cellStyle name="Comma 3 25" xfId="181" xr:uid="{B391E822-EFF5-4D77-B8D7-19A8BA9F5F3F}"/>
    <cellStyle name="Comma 3 26" xfId="185" xr:uid="{4DD8CA1E-AFDE-4F99-98ED-1DE7B3E2A69A}"/>
    <cellStyle name="Comma 3 27" xfId="189" xr:uid="{83DCA2AD-A131-494B-8C8F-EE89E20CF6E3}"/>
    <cellStyle name="Comma 3 28" xfId="193" xr:uid="{1B3F0135-A803-4DCE-965B-9F23F92827A8}"/>
    <cellStyle name="Comma 3 3" xfId="93" xr:uid="{9E9CCA39-3D8D-4ACA-86E3-711D4AF59D36}"/>
    <cellStyle name="Comma 3 4" xfId="97" xr:uid="{4A0F9C0F-B58E-4128-B403-96E7E80497A1}"/>
    <cellStyle name="Comma 3 5" xfId="101" xr:uid="{6E915E57-8936-4948-B319-FD6CB3FA3315}"/>
    <cellStyle name="Comma 3 6" xfId="105" xr:uid="{89002381-E40D-43D5-8BBB-AF396C869F3E}"/>
    <cellStyle name="Comma 3 7" xfId="109" xr:uid="{4284DD16-F4CD-4419-A79B-AC771FDEF097}"/>
    <cellStyle name="Comma 3 8" xfId="113" xr:uid="{6A30AF25-328A-4152-8BDB-1A8BCF939C85}"/>
    <cellStyle name="Comma 3 9" xfId="117" xr:uid="{6C070434-0105-4652-971E-D52B2369B196}"/>
    <cellStyle name="Komma" xfId="1" builtinId="3"/>
    <cellStyle name="Komma 10" xfId="102" xr:uid="{492B29E2-0CAE-49AB-ADB7-41C9BE9480EC}"/>
    <cellStyle name="Komma 11" xfId="106" xr:uid="{CE23F6FF-18F9-47C6-80F4-2E6E769A5163}"/>
    <cellStyle name="Komma 12" xfId="110" xr:uid="{32B2858E-DC8E-48E5-86FC-DC23818CD9CE}"/>
    <cellStyle name="Komma 13" xfId="114" xr:uid="{C775FF4C-0759-407A-A0A0-F33EE028D398}"/>
    <cellStyle name="Komma 14" xfId="118" xr:uid="{95D2417C-92DA-4F7B-9ADA-50351603A678}"/>
    <cellStyle name="Komma 15" xfId="122" xr:uid="{A74A0378-BE21-47D6-9E21-6EFF4EA6011A}"/>
    <cellStyle name="Komma 16" xfId="126" xr:uid="{6688AB54-52D8-485A-9979-047DE4C2AF75}"/>
    <cellStyle name="Komma 17" xfId="130" xr:uid="{5B3CD996-24E1-4851-8745-5036648E569B}"/>
    <cellStyle name="Komma 18" xfId="134" xr:uid="{6A664EBE-43B1-44D3-9A9D-82BB0A7F9128}"/>
    <cellStyle name="Komma 19" xfId="138" xr:uid="{D3CF93D8-77E4-4B0B-AB28-7CE50DA926BE}"/>
    <cellStyle name="Komma 2" xfId="8" xr:uid="{00000000-0005-0000-0000-000001000000}"/>
    <cellStyle name="Komma 2 10" xfId="115" xr:uid="{93AAA149-BC30-43E1-B4F4-7BED38268DE5}"/>
    <cellStyle name="Komma 2 11" xfId="119" xr:uid="{CA19F0D7-F5BB-4586-9F5F-CE31D602AC30}"/>
    <cellStyle name="Komma 2 12" xfId="123" xr:uid="{2E44F13D-8267-40B2-8407-664AE58D3AB9}"/>
    <cellStyle name="Komma 2 13" xfId="127" xr:uid="{88EA409A-D896-41D5-82B9-72F842AF450E}"/>
    <cellStyle name="Komma 2 14" xfId="131" xr:uid="{5CF28F98-00AF-4405-BB76-5DB9EDBE7C44}"/>
    <cellStyle name="Komma 2 15" xfId="135" xr:uid="{42100657-C148-405C-9449-B43C85FF09B6}"/>
    <cellStyle name="Komma 2 16" xfId="139" xr:uid="{106BC6F9-77A7-4D15-8756-6B44438A529B}"/>
    <cellStyle name="Komma 2 17" xfId="143" xr:uid="{D87A3DDE-9994-45AA-863A-41B17257D03E}"/>
    <cellStyle name="Komma 2 18" xfId="147" xr:uid="{60A9958E-56C5-4C56-A8FE-DC7AEDEA8FA4}"/>
    <cellStyle name="Komma 2 19" xfId="151" xr:uid="{1AC05B08-E6F6-4F8F-B176-6810A0C8C8CE}"/>
    <cellStyle name="Komma 2 2" xfId="81" xr:uid="{1146EAB8-A98A-4D0E-A92C-32E443E4E937}"/>
    <cellStyle name="Komma 2 20" xfId="155" xr:uid="{230915A2-9123-4501-BC0E-947971B5C91E}"/>
    <cellStyle name="Komma 2 21" xfId="159" xr:uid="{B3499E3D-C8AD-423A-9D6D-A5AA03157CD6}"/>
    <cellStyle name="Komma 2 22" xfId="163" xr:uid="{B6219A22-C9B3-4E03-AD8F-A5FBBAE2BB56}"/>
    <cellStyle name="Komma 2 23" xfId="167" xr:uid="{367A77EE-8BDC-4276-819F-838CAF734F9C}"/>
    <cellStyle name="Komma 2 24" xfId="171" xr:uid="{6E6CA93B-3306-4358-9522-FE85384FEF4A}"/>
    <cellStyle name="Komma 2 25" xfId="175" xr:uid="{17BAFE05-1DCF-4841-A29E-CBD76B1E7B0B}"/>
    <cellStyle name="Komma 2 26" xfId="179" xr:uid="{E8D3B194-EDF8-4AA9-A6F6-12A239F38124}"/>
    <cellStyle name="Komma 2 27" xfId="183" xr:uid="{BFE3FCEE-8429-4253-AAC4-3178851D529B}"/>
    <cellStyle name="Komma 2 28" xfId="187" xr:uid="{142797C8-D22E-429E-B3C9-E50564690C38}"/>
    <cellStyle name="Komma 2 29" xfId="191" xr:uid="{92AF4E69-2CE6-44C3-A6E8-D568E5505FEF}"/>
    <cellStyle name="Komma 2 3" xfId="87" xr:uid="{C1BAFAC4-F4B7-497C-88BF-0C69D48C0E5A}"/>
    <cellStyle name="Komma 2 4" xfId="91" xr:uid="{9F372347-09EE-4642-BE48-DB0A68EFCE16}"/>
    <cellStyle name="Komma 2 5" xfId="95" xr:uid="{1055E38B-BAB5-4437-A9F5-0D476D7187EF}"/>
    <cellStyle name="Komma 2 6" xfId="99" xr:uid="{A9736980-A8E2-4DAF-AA8D-DD4E903424B1}"/>
    <cellStyle name="Komma 2 7" xfId="103" xr:uid="{3D26FAA4-C145-4B33-9C3C-122828A19032}"/>
    <cellStyle name="Komma 2 8" xfId="107" xr:uid="{94D7202A-8BA3-4B2B-ABBB-6F4E1BA5ABF5}"/>
    <cellStyle name="Komma 2 9" xfId="111" xr:uid="{0D865CCD-698D-4805-B2B5-9B3072ECBA16}"/>
    <cellStyle name="Komma 20" xfId="142" xr:uid="{5C6FFDAA-650A-4907-9132-21A7A4486EDD}"/>
    <cellStyle name="Komma 21" xfId="146" xr:uid="{B34B1129-7AE4-4D03-9BA4-43742E5F23E1}"/>
    <cellStyle name="Komma 22" xfId="150" xr:uid="{1E0AC7E6-1597-4A0C-A245-E97AEF744CBE}"/>
    <cellStyle name="Komma 23" xfId="154" xr:uid="{BBC0B3BD-3F63-4C55-A074-A1C7015A1BED}"/>
    <cellStyle name="Komma 24" xfId="158" xr:uid="{61121EE3-5264-4025-99E5-735BCB30696C}"/>
    <cellStyle name="Komma 25" xfId="162" xr:uid="{243B7B13-1676-4133-9275-B70B0E5C5741}"/>
    <cellStyle name="Komma 26" xfId="166" xr:uid="{16B7E59E-1D52-4C32-ADC9-E3B5370EE70B}"/>
    <cellStyle name="Komma 27" xfId="170" xr:uid="{19095771-E5A7-4AA1-89A2-A20FF7A00399}"/>
    <cellStyle name="Komma 28" xfId="174" xr:uid="{FBE5B857-EB5F-4D3D-B158-DBBA11402377}"/>
    <cellStyle name="Komma 29" xfId="178" xr:uid="{4A213361-01D1-4A11-9776-A47F0C1874D2}"/>
    <cellStyle name="Komma 3" xfId="10" xr:uid="{B672CAFD-28B8-4827-B8C5-80A4B6B5D148}"/>
    <cellStyle name="Komma 30" xfId="182" xr:uid="{7BCB7C9F-4633-4614-AB3F-71F1FE936DBB}"/>
    <cellStyle name="Komma 31" xfId="186" xr:uid="{02EA3A3C-2EC2-408D-A1BF-C03E59883F1C}"/>
    <cellStyle name="Komma 32" xfId="190" xr:uid="{39A49894-3391-4CF9-AB69-626D4A78A362}"/>
    <cellStyle name="Komma 4" xfId="11" xr:uid="{58FD0B87-4976-4DF1-A406-DE8B735633E9}"/>
    <cellStyle name="Komma 5" xfId="12" xr:uid="{698F8D83-9B5A-47B8-90AC-7F948B313653}"/>
    <cellStyle name="Komma 6" xfId="86" xr:uid="{BB2C4BDD-74BB-4CD2-AB70-74DC6D144CBA}"/>
    <cellStyle name="Komma 7" xfId="90" xr:uid="{DD31B547-A45F-4B1B-A91B-3610A5CBA4E7}"/>
    <cellStyle name="Komma 8" xfId="94" xr:uid="{B185B907-8F3C-4A34-9217-955AAB13E8B2}"/>
    <cellStyle name="Komma 9" xfId="98" xr:uid="{4BD05FE1-36E6-4DD3-9DB4-57DBEEF8B05F}"/>
    <cellStyle name="Normal_Sheet1" xfId="83" xr:uid="{2AFA74B7-029E-4E73-8BFC-B28F64E5E02B}"/>
    <cellStyle name="Normálna 2" xfId="78" xr:uid="{BE2C32B3-755E-45D0-8EA3-31CE9D1AAEC3}"/>
    <cellStyle name="normálne 2" xfId="80" xr:uid="{9D336637-8BE0-4507-8AC7-91510AB1F858}"/>
    <cellStyle name="Percentá 2" xfId="79" xr:uid="{F11E8939-CE12-4C9B-8F61-E9D7755C260A}"/>
    <cellStyle name="Prozent 2" xfId="4" xr:uid="{00000000-0005-0000-0000-000002000000}"/>
    <cellStyle name="Prozent 2 2" xfId="82" xr:uid="{930F7C62-7E96-4E79-A6CE-68559F5E6AC0}"/>
    <cellStyle name="Prozent 3" xfId="6" xr:uid="{00000000-0005-0000-0000-000003000000}"/>
    <cellStyle name="SAPBEXchaText" xfId="76" xr:uid="{5197F409-8E5D-4424-A9F7-6F141D9A2EAA}"/>
    <cellStyle name="SAPBEXstdData" xfId="63" xr:uid="{F5BF540E-5FD6-4B2F-9496-714F635F1C6E}"/>
    <cellStyle name="SAPBEXstdDataEmph" xfId="64" xr:uid="{E9414016-5483-4882-9BC8-2A2DEAF9CC13}"/>
    <cellStyle name="SAPBEXstdItem" xfId="61" xr:uid="{49D1F657-32E8-414C-9AB0-6BA72695ED8E}"/>
    <cellStyle name="SAPBEXstdItemX" xfId="62" xr:uid="{ABE88ED1-B343-41D2-A4AB-7287D535EBD2}"/>
    <cellStyle name="SAPBorder" xfId="32" xr:uid="{79B4C0A9-6BC4-4743-AC72-5914A7E734B8}"/>
    <cellStyle name="SAPBorder 2" xfId="68" xr:uid="{DD78A5EE-354B-4695-87E2-FE3FEB2620A7}"/>
    <cellStyle name="SAPBorder 3" xfId="47" xr:uid="{4F7E8B2A-7B77-43DE-A8CE-179386800D26}"/>
    <cellStyle name="SAPDataCell" xfId="13" xr:uid="{68DD950F-F144-4531-9E66-32A19DA3917F}"/>
    <cellStyle name="SAPDataCell 2" xfId="66" xr:uid="{ED0A540E-2957-4338-AA3B-EB5D686454CA}"/>
    <cellStyle name="SAPDataCell 3" xfId="45" xr:uid="{8A12542E-DCF0-4D37-8F4A-41B975FF6269}"/>
    <cellStyle name="SAPDataTotalCell" xfId="16" xr:uid="{1B76E360-BBE4-4657-A541-0E13007B3EDA}"/>
    <cellStyle name="SAPDataTotalCell 2" xfId="67" xr:uid="{062DBC28-2628-4714-80E5-1F7EDDD39247}"/>
    <cellStyle name="SAPDataTotalCell 3" xfId="46" xr:uid="{E8F46ADD-DDAF-45CC-947F-9EDF82F34110}"/>
    <cellStyle name="SAPDimensionCell" xfId="15" xr:uid="{4ED39938-CE6C-48D9-84BD-B6C31A5919B4}"/>
    <cellStyle name="SAPDimensionCell 2" xfId="65" xr:uid="{8C2E7295-B7C1-427E-92A1-B2CEC28F665C}"/>
    <cellStyle name="SAPDimensionCell 3" xfId="44" xr:uid="{38B71E6F-C9E0-49FF-AA6A-C80D0389B702}"/>
    <cellStyle name="SAPEditableDataCell" xfId="17" xr:uid="{C39B0186-E765-42CD-9A86-2775B1C9D065}"/>
    <cellStyle name="SAPEditableDataTotalCell" xfId="20" xr:uid="{A3D07152-E823-4438-9EBE-A4052FF672A9}"/>
    <cellStyle name="SAPEmphasized" xfId="40" xr:uid="{A305ED4D-1960-4AEF-B4C0-991E0B049445}"/>
    <cellStyle name="SAPEmphasizedEditableDataCell" xfId="55" xr:uid="{0D0C6944-E143-4303-9AD6-D713E23E571C}"/>
    <cellStyle name="SAPEmphasizedEditableDataTotalCell" xfId="56" xr:uid="{FA7C64D4-6FF5-4E10-A9B2-47238D4E550D}"/>
    <cellStyle name="SAPEmphasizedLockedDataCell" xfId="59" xr:uid="{F2564ADC-81B3-47B5-B9A1-277DC6493FB7}"/>
    <cellStyle name="SAPEmphasizedLockedDataTotalCell" xfId="60" xr:uid="{D5577F8F-C4D6-48AE-A074-FE8F4390D747}"/>
    <cellStyle name="SAPEmphasizedReadonlyDataCell" xfId="57" xr:uid="{951A6863-4203-410B-913D-C35B97728EC7}"/>
    <cellStyle name="SAPEmphasizedReadonlyDataTotalCell" xfId="58" xr:uid="{933DC233-B338-47C5-9537-8CB7A56F8C98}"/>
    <cellStyle name="SAPEmphasizedTotal" xfId="41" xr:uid="{598D7B2C-0B01-4120-9A3A-AF4514928022}"/>
    <cellStyle name="SAPExceptionLevel1" xfId="23" xr:uid="{C66BA7BA-CAD6-4D5C-A9B5-54A08E56FB11}"/>
    <cellStyle name="SAPExceptionLevel2" xfId="24" xr:uid="{331C86D6-8752-47AE-AE7C-4318081792B8}"/>
    <cellStyle name="SAPExceptionLevel3" xfId="25" xr:uid="{428E60C9-9BBB-4EED-988D-95880062F21C}"/>
    <cellStyle name="SAPExceptionLevel4" xfId="26" xr:uid="{44BEC7E1-88AF-4375-81E4-FD546F6C0437}"/>
    <cellStyle name="SAPExceptionLevel5" xfId="27" xr:uid="{F39B1B70-638D-40F7-92C4-B07FBBCF118C}"/>
    <cellStyle name="SAPExceptionLevel6" xfId="28" xr:uid="{17DAACDA-1586-4EB9-B5A4-433EE91931C5}"/>
    <cellStyle name="SAPExceptionLevel7" xfId="29" xr:uid="{FE89AD13-21ED-4C73-A08A-E3732EA00CFB}"/>
    <cellStyle name="SAPExceptionLevel8" xfId="30" xr:uid="{BB2D0D56-ACA1-40E9-9349-7618641BBD04}"/>
    <cellStyle name="SAPExceptionLevel9" xfId="31" xr:uid="{82F55371-4CA4-40C1-8E23-C7B549E7ABB9}"/>
    <cellStyle name="SAPHierarchyCell" xfId="42" xr:uid="{F7B2CE48-BC57-4981-82D6-D1882E51E152}"/>
    <cellStyle name="SAPHierarchyCell0" xfId="35" xr:uid="{51AD087C-CF82-464C-B777-7D0AEC27E587}"/>
    <cellStyle name="SAPHierarchyCell0 2" xfId="71" xr:uid="{60A113DE-A07A-4B93-8090-5F66CA1A9C3A}"/>
    <cellStyle name="SAPHierarchyCell0 3" xfId="50" xr:uid="{D1F37912-77C5-45E1-9DDE-231B1E03A0F4}"/>
    <cellStyle name="SAPHierarchyCell1" xfId="36" xr:uid="{AD9079E7-0CB6-411B-8EC2-C83F0D92EC62}"/>
    <cellStyle name="SAPHierarchyCell1 2" xfId="72" xr:uid="{143213B3-C4D6-4314-8B4A-BEA8AFCFF20F}"/>
    <cellStyle name="SAPHierarchyCell1 3" xfId="51" xr:uid="{4EE38BE5-2A9C-4148-9F65-EBA1593C0461}"/>
    <cellStyle name="SAPHierarchyCell2" xfId="37" xr:uid="{253FF985-DE36-46E8-8535-63A644B48BD5}"/>
    <cellStyle name="SAPHierarchyCell2 2" xfId="73" xr:uid="{88877D59-F18C-4AE9-8547-75FC54AF2263}"/>
    <cellStyle name="SAPHierarchyCell2 3" xfId="52" xr:uid="{9A3006D8-759B-4E23-AF63-EE2678C5095B}"/>
    <cellStyle name="SAPHierarchyCell3" xfId="38" xr:uid="{5C8DEC4E-17F5-4B5F-9894-D3B8716639D9}"/>
    <cellStyle name="SAPHierarchyCell3 2" xfId="74" xr:uid="{81F8EEE3-C4E3-484B-B724-9F785B961A9D}"/>
    <cellStyle name="SAPHierarchyCell3 3" xfId="53" xr:uid="{522901D8-9C32-493D-9697-FE7A8826939F}"/>
    <cellStyle name="SAPHierarchyCell4" xfId="39" xr:uid="{ECE09DEA-FBEC-47EB-A8AB-839041642122}"/>
    <cellStyle name="SAPHierarchyCell4 2" xfId="75" xr:uid="{22D3EFD1-9FD8-4F5D-A444-61907C118ADB}"/>
    <cellStyle name="SAPHierarchyCell4 3" xfId="54" xr:uid="{D2E47AA1-5C68-4C31-A326-48F9CC3C596F}"/>
    <cellStyle name="SAPHierarchyOddCell" xfId="43" xr:uid="{C02DEBBF-3E83-42A6-86EA-42156B22D6D9}"/>
    <cellStyle name="SAPLockedDataCell" xfId="19" xr:uid="{0F4CD595-C8F0-4330-9721-572B51F56648}"/>
    <cellStyle name="SAPLockedDataTotalCell" xfId="22" xr:uid="{C9DA787E-06D6-437B-95D9-F6DF8501802A}"/>
    <cellStyle name="SAPMemberCell" xfId="33" xr:uid="{95776F8D-2A08-4FD2-9577-5ED03807B701}"/>
    <cellStyle name="SAPMemberCell 2" xfId="69" xr:uid="{8CB42ED8-E6D4-420C-98B4-D8AFF9C5AF24}"/>
    <cellStyle name="SAPMemberCell 3" xfId="48" xr:uid="{26504443-1435-4E6E-9005-57DE1333E4F3}"/>
    <cellStyle name="SAPMemberTotalCell" xfId="34" xr:uid="{A4ACFDE3-830A-4E00-8D4F-697FFC2FA408}"/>
    <cellStyle name="SAPMemberTotalCell 2" xfId="70" xr:uid="{4CFDF5F4-750D-4E45-8A0A-AE77BA729EA4}"/>
    <cellStyle name="SAPMemberTotalCell 3" xfId="49" xr:uid="{05E57096-ED36-4BE3-B752-1B0B131E7310}"/>
    <cellStyle name="SAPReadonlyDataCell" xfId="18" xr:uid="{76CE4EA9-0642-4457-BF35-3F9FD2A229A7}"/>
    <cellStyle name="SAPReadonlyDataTotalCell" xfId="21" xr:uid="{6B2AEA1C-AB02-4793-A48E-5983366AB54B}"/>
    <cellStyle name="Standard" xfId="0" builtinId="0"/>
    <cellStyle name="Standard 2" xfId="3" xr:uid="{00000000-0005-0000-0000-000005000000}"/>
    <cellStyle name="Standard 2 2" xfId="9" xr:uid="{00000000-0005-0000-0000-000006000000}"/>
    <cellStyle name="Standard 2 2 2" xfId="14" xr:uid="{2143F5E4-9178-4D82-A8C8-1F65110CBC19}"/>
    <cellStyle name="Standard 3" xfId="2" xr:uid="{00000000-0005-0000-0000-000007000000}"/>
    <cellStyle name="Standard 4" xfId="5" xr:uid="{00000000-0005-0000-0000-000008000000}"/>
    <cellStyle name="Standard 4 2" xfId="77" xr:uid="{2EEED242-647C-4C98-8744-856B7B9B4D76}"/>
    <cellStyle name="Standard 5" xfId="7" xr:uid="{00000000-0005-0000-0000-000009000000}"/>
  </cellStyles>
  <dxfs count="286"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595312</xdr:colOff>
      <xdr:row>0</xdr:row>
      <xdr:rowOff>11906</xdr:rowOff>
    </xdr:from>
    <xdr:to>
      <xdr:col>15</xdr:col>
      <xdr:colOff>1142998</xdr:colOff>
      <xdr:row>2</xdr:row>
      <xdr:rowOff>116954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6AF530F-A1D5-4272-9243-1BD3D91CD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0281" y="11906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178593</xdr:colOff>
      <xdr:row>0</xdr:row>
      <xdr:rowOff>47624</xdr:rowOff>
    </xdr:from>
    <xdr:to>
      <xdr:col>13</xdr:col>
      <xdr:colOff>904873</xdr:colOff>
      <xdr:row>2</xdr:row>
      <xdr:rowOff>152672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2D85167-4E40-4B80-9CE1-5DF6995B5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4281" y="47624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595313</xdr:colOff>
      <xdr:row>0</xdr:row>
      <xdr:rowOff>59531</xdr:rowOff>
    </xdr:from>
    <xdr:to>
      <xdr:col>16</xdr:col>
      <xdr:colOff>-1</xdr:colOff>
      <xdr:row>2</xdr:row>
      <xdr:rowOff>164579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131066F-E48F-4E22-8349-5956C42B1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0282" y="59531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202407</xdr:colOff>
      <xdr:row>0</xdr:row>
      <xdr:rowOff>59532</xdr:rowOff>
    </xdr:from>
    <xdr:to>
      <xdr:col>13</xdr:col>
      <xdr:colOff>928687</xdr:colOff>
      <xdr:row>2</xdr:row>
      <xdr:rowOff>164580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C898A1E-24E2-473F-A511-1E1082532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8095" y="59532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M\Statistik\T&#246;chterflugh&#228;fen\Verkehrsaufkommen%20VIE,%20MLA,%20KSC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M\Statistik\T&#246;chterflugh&#228;fen\Verkehrsaufkommen%20VIE,%20MLA,%20KSC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SC Grunddaten NEU "/>
      <sheetName val="MLA Grunddaten NEU 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 refreshError="1"/>
      <sheetData sheetId="1" refreshError="1"/>
      <sheetData sheetId="2" refreshError="1">
        <row r="9">
          <cell r="C9">
            <v>819674</v>
          </cell>
        </row>
        <row r="15">
          <cell r="C15">
            <v>432540</v>
          </cell>
        </row>
        <row r="37">
          <cell r="C37">
            <v>4100</v>
          </cell>
        </row>
        <row r="47">
          <cell r="C47">
            <v>502558.57900000003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>
        <row r="7">
          <cell r="C7">
            <v>2019</v>
          </cell>
        </row>
      </sheetData>
      <sheetData sheetId="1">
        <row r="9">
          <cell r="C9">
            <v>1863688</v>
          </cell>
        </row>
      </sheetData>
      <sheetData sheetId="2">
        <row r="9">
          <cell r="C9">
            <v>2365089</v>
          </cell>
        </row>
      </sheetData>
      <sheetData sheetId="3">
        <row r="9">
          <cell r="C9">
            <v>2744184</v>
          </cell>
        </row>
      </sheetData>
      <sheetData sheetId="4">
        <row r="9">
          <cell r="C9">
            <v>2877161</v>
          </cell>
        </row>
      </sheetData>
      <sheetData sheetId="5">
        <row r="9">
          <cell r="C9">
            <v>2985210</v>
          </cell>
        </row>
      </sheetData>
      <sheetData sheetId="6">
        <row r="9">
          <cell r="C9">
            <v>3161400</v>
          </cell>
        </row>
      </sheetData>
      <sheetData sheetId="7">
        <row r="9">
          <cell r="C9">
            <v>3151020</v>
          </cell>
        </row>
      </sheetData>
      <sheetData sheetId="8">
        <row r="9">
          <cell r="C9">
            <v>2977411</v>
          </cell>
        </row>
      </sheetData>
      <sheetData sheetId="9">
        <row r="9">
          <cell r="C9">
            <v>2848057</v>
          </cell>
        </row>
      </sheetData>
      <sheetData sheetId="10">
        <row r="9">
          <cell r="C9">
            <v>2391208</v>
          </cell>
        </row>
      </sheetData>
      <sheetData sheetId="11">
        <row r="9">
          <cell r="C9">
            <v>2466838</v>
          </cell>
        </row>
        <row r="31">
          <cell r="D31">
            <v>4634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2:R183"/>
  <sheetViews>
    <sheetView zoomScale="80" zoomScaleNormal="80" workbookViewId="0">
      <selection activeCell="K43" sqref="K43"/>
    </sheetView>
  </sheetViews>
  <sheetFormatPr baseColWidth="10" defaultRowHeight="15" x14ac:dyDescent="0.25"/>
  <cols>
    <col min="1" max="1" width="42.42578125" customWidth="1"/>
    <col min="14" max="14" width="16.5703125" customWidth="1"/>
    <col min="15" max="15" width="14.140625" bestFit="1" customWidth="1"/>
    <col min="16" max="16" width="17.140625" customWidth="1"/>
  </cols>
  <sheetData>
    <row r="2" spans="1:17" x14ac:dyDescent="0.25">
      <c r="A2" s="1" t="s">
        <v>24</v>
      </c>
    </row>
    <row r="3" spans="1:17" x14ac:dyDescent="0.25">
      <c r="A3" s="1"/>
    </row>
    <row r="4" spans="1:17" x14ac:dyDescent="0.25">
      <c r="B4" s="29">
        <v>2023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7" x14ac:dyDescent="0.25">
      <c r="A5" s="1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 t="s">
        <v>20</v>
      </c>
      <c r="O5" s="25"/>
      <c r="P5" s="25" t="s">
        <v>20</v>
      </c>
    </row>
    <row r="6" spans="1:17" x14ac:dyDescent="0.25">
      <c r="A6" s="1"/>
      <c r="B6" s="26" t="s">
        <v>12</v>
      </c>
      <c r="C6" s="26" t="s">
        <v>13</v>
      </c>
      <c r="D6" s="26" t="s">
        <v>0</v>
      </c>
      <c r="E6" s="26" t="s">
        <v>14</v>
      </c>
      <c r="F6" s="26" t="s">
        <v>1</v>
      </c>
      <c r="G6" s="26" t="s">
        <v>2</v>
      </c>
      <c r="H6" s="26" t="s">
        <v>3</v>
      </c>
      <c r="I6" s="26" t="s">
        <v>15</v>
      </c>
      <c r="J6" s="26" t="s">
        <v>16</v>
      </c>
      <c r="K6" s="26" t="s">
        <v>17</v>
      </c>
      <c r="L6" s="26" t="s">
        <v>18</v>
      </c>
      <c r="M6" s="26" t="s">
        <v>19</v>
      </c>
      <c r="N6" s="26" t="s">
        <v>21</v>
      </c>
      <c r="O6" s="26" t="s">
        <v>4</v>
      </c>
      <c r="P6" s="26" t="s">
        <v>4</v>
      </c>
    </row>
    <row r="7" spans="1:17" x14ac:dyDescent="0.25">
      <c r="A7" s="30" t="s">
        <v>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2"/>
    </row>
    <row r="8" spans="1:17" x14ac:dyDescent="0.25">
      <c r="A8" s="2" t="s">
        <v>6</v>
      </c>
      <c r="B8" s="3">
        <v>1669566</v>
      </c>
      <c r="C8" s="3">
        <v>1605099</v>
      </c>
      <c r="D8" s="3">
        <v>2050536</v>
      </c>
      <c r="E8" s="3">
        <v>2465229</v>
      </c>
      <c r="F8" s="3">
        <v>2700725</v>
      </c>
      <c r="G8" s="3">
        <v>2836449</v>
      </c>
      <c r="H8" s="3">
        <v>3144573</v>
      </c>
      <c r="I8" s="3">
        <v>3103842</v>
      </c>
      <c r="J8" s="3"/>
      <c r="K8" s="3"/>
      <c r="L8" s="3"/>
      <c r="M8" s="3"/>
      <c r="N8" s="5">
        <f>(I8/I41-1)*100</f>
        <v>12.132655638041644</v>
      </c>
      <c r="O8" s="3">
        <f>SUM(B8:M8)</f>
        <v>19576019</v>
      </c>
      <c r="P8" s="5">
        <f>(O8/SUM(B41:I41)-1)*100</f>
        <v>32.456715128076773</v>
      </c>
      <c r="Q8" s="23"/>
    </row>
    <row r="9" spans="1:17" x14ac:dyDescent="0.25">
      <c r="A9" s="2" t="s">
        <v>7</v>
      </c>
      <c r="B9" s="3">
        <v>1326485</v>
      </c>
      <c r="C9" s="3">
        <v>1294535</v>
      </c>
      <c r="D9" s="3">
        <v>1570888</v>
      </c>
      <c r="E9" s="3">
        <v>1894460</v>
      </c>
      <c r="F9" s="3">
        <v>2052967</v>
      </c>
      <c r="G9" s="3">
        <v>2156112</v>
      </c>
      <c r="H9" s="3">
        <v>2394120</v>
      </c>
      <c r="I9" s="3">
        <v>2343709</v>
      </c>
      <c r="J9" s="3"/>
      <c r="K9" s="3"/>
      <c r="L9" s="3"/>
      <c r="M9" s="3"/>
      <c r="N9" s="5">
        <f t="shared" ref="N9:N13" si="0">(I9/I42-1)*100</f>
        <v>17.488747200899123</v>
      </c>
      <c r="O9" s="3">
        <f t="shared" ref="O9:O12" si="1">SUM(B9:M9)</f>
        <v>15033276</v>
      </c>
      <c r="P9" s="5">
        <f t="shared" ref="P9:P13" si="2">(O9/SUM(B42:I42)-1)*100</f>
        <v>35.222400470611738</v>
      </c>
      <c r="Q9" s="23"/>
    </row>
    <row r="10" spans="1:17" x14ac:dyDescent="0.25">
      <c r="A10" s="2" t="s">
        <v>8</v>
      </c>
      <c r="B10" s="3">
        <v>337068</v>
      </c>
      <c r="C10" s="3">
        <v>305990</v>
      </c>
      <c r="D10" s="3">
        <v>473280</v>
      </c>
      <c r="E10" s="3">
        <v>564522</v>
      </c>
      <c r="F10" s="3">
        <v>641866</v>
      </c>
      <c r="G10" s="3">
        <v>672660</v>
      </c>
      <c r="H10" s="3">
        <v>741754</v>
      </c>
      <c r="I10" s="3">
        <v>751962</v>
      </c>
      <c r="J10" s="3"/>
      <c r="K10" s="3"/>
      <c r="L10" s="3"/>
      <c r="M10" s="3"/>
      <c r="N10" s="5">
        <f t="shared" si="0"/>
        <v>-2.0742554272096259</v>
      </c>
      <c r="O10" s="3">
        <f t="shared" si="1"/>
        <v>4489102</v>
      </c>
      <c r="P10" s="5">
        <f t="shared" si="2"/>
        <v>24.300001162949748</v>
      </c>
      <c r="Q10" s="23"/>
    </row>
    <row r="11" spans="1:17" x14ac:dyDescent="0.25">
      <c r="A11" s="2" t="s">
        <v>9</v>
      </c>
      <c r="B11" s="3">
        <v>14428</v>
      </c>
      <c r="C11" s="3">
        <v>12929</v>
      </c>
      <c r="D11" s="3">
        <v>16114</v>
      </c>
      <c r="E11" s="3">
        <v>18666</v>
      </c>
      <c r="F11" s="3">
        <v>20440</v>
      </c>
      <c r="G11" s="3">
        <v>20715</v>
      </c>
      <c r="H11" s="3">
        <v>21779</v>
      </c>
      <c r="I11" s="3">
        <v>21676</v>
      </c>
      <c r="J11" s="3"/>
      <c r="K11" s="3"/>
      <c r="L11" s="3"/>
      <c r="M11" s="3"/>
      <c r="N11" s="5">
        <f t="shared" si="0"/>
        <v>9.2210017131915798</v>
      </c>
      <c r="O11" s="3">
        <f t="shared" si="1"/>
        <v>146747</v>
      </c>
      <c r="P11" s="5">
        <f t="shared" si="2"/>
        <v>22.103975636950636</v>
      </c>
      <c r="Q11" s="23"/>
    </row>
    <row r="12" spans="1:17" x14ac:dyDescent="0.25">
      <c r="A12" s="2" t="s">
        <v>10</v>
      </c>
      <c r="B12" s="6">
        <v>17978609.460000001</v>
      </c>
      <c r="C12" s="6">
        <v>17658480.07</v>
      </c>
      <c r="D12" s="6">
        <v>23236690.870000001</v>
      </c>
      <c r="E12" s="6">
        <v>20663599.579999998</v>
      </c>
      <c r="F12" s="6">
        <v>20239355.18</v>
      </c>
      <c r="G12" s="6">
        <v>20480526.09</v>
      </c>
      <c r="H12" s="6">
        <v>20545575.129999999</v>
      </c>
      <c r="I12" s="6">
        <v>19796732.789999999</v>
      </c>
      <c r="J12" s="6"/>
      <c r="K12" s="6"/>
      <c r="L12" s="6"/>
      <c r="M12" s="6"/>
      <c r="N12" s="5">
        <f t="shared" si="0"/>
        <v>0.74810659566326709</v>
      </c>
      <c r="O12" s="6">
        <f t="shared" si="1"/>
        <v>160599569.16999999</v>
      </c>
      <c r="P12" s="5">
        <f t="shared" si="2"/>
        <v>-2.6654760991728033</v>
      </c>
      <c r="Q12" s="23"/>
    </row>
    <row r="13" spans="1:17" x14ac:dyDescent="0.25">
      <c r="A13" s="18" t="s">
        <v>28</v>
      </c>
      <c r="B13" s="3">
        <v>606781</v>
      </c>
      <c r="C13" s="3">
        <v>542190</v>
      </c>
      <c r="D13" s="3">
        <v>674061</v>
      </c>
      <c r="E13" s="3">
        <v>776703</v>
      </c>
      <c r="F13" s="3">
        <v>851284</v>
      </c>
      <c r="G13" s="3">
        <v>866341</v>
      </c>
      <c r="H13" s="3">
        <v>910858</v>
      </c>
      <c r="I13" s="3">
        <v>906302</v>
      </c>
      <c r="J13" s="3"/>
      <c r="K13" s="3"/>
      <c r="L13" s="3"/>
      <c r="M13" s="3"/>
      <c r="N13" s="5">
        <f t="shared" si="0"/>
        <v>10.602595488039125</v>
      </c>
      <c r="O13" s="3">
        <f t="shared" ref="O13" si="3">SUM(B13:M13)</f>
        <v>6134520</v>
      </c>
      <c r="P13" s="5">
        <f t="shared" si="2"/>
        <v>22.015580629769005</v>
      </c>
      <c r="Q13" s="23"/>
    </row>
    <row r="14" spans="1:17" x14ac:dyDescent="0.25">
      <c r="A14" s="30" t="s">
        <v>22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2"/>
      <c r="Q14" s="23"/>
    </row>
    <row r="15" spans="1:17" x14ac:dyDescent="0.25">
      <c r="A15" s="2" t="s">
        <v>6</v>
      </c>
      <c r="B15" s="3">
        <v>379335</v>
      </c>
      <c r="C15" s="3">
        <v>379073</v>
      </c>
      <c r="D15" s="3">
        <v>487117</v>
      </c>
      <c r="E15" s="3">
        <v>708388</v>
      </c>
      <c r="F15" s="3">
        <v>726299</v>
      </c>
      <c r="G15" s="3">
        <v>754258</v>
      </c>
      <c r="H15" s="3">
        <v>848716</v>
      </c>
      <c r="I15" s="3">
        <v>878462</v>
      </c>
      <c r="J15" s="3"/>
      <c r="K15" s="3"/>
      <c r="L15" s="3"/>
      <c r="M15" s="3"/>
      <c r="N15" s="5">
        <f>(I15/I48-1)*100</f>
        <v>23.358357135434659</v>
      </c>
      <c r="O15" s="3">
        <f>SUM(B15:M15)</f>
        <v>5161648</v>
      </c>
      <c r="P15" s="5">
        <f>(O15/SUM(B48:I48)-1)*100</f>
        <v>37.770291208390837</v>
      </c>
      <c r="Q15" s="23"/>
    </row>
    <row r="16" spans="1:17" x14ac:dyDescent="0.25">
      <c r="A16" s="2" t="s">
        <v>7</v>
      </c>
      <c r="B16" s="3">
        <v>377827</v>
      </c>
      <c r="C16" s="3">
        <v>378195</v>
      </c>
      <c r="D16" s="3">
        <v>485539</v>
      </c>
      <c r="E16" s="3">
        <v>704398</v>
      </c>
      <c r="F16" s="3">
        <v>723589</v>
      </c>
      <c r="G16" s="3">
        <v>750899</v>
      </c>
      <c r="H16" s="3">
        <v>845304</v>
      </c>
      <c r="I16" s="3">
        <v>875277</v>
      </c>
      <c r="J16" s="3"/>
      <c r="K16" s="3"/>
      <c r="L16" s="3"/>
      <c r="M16" s="3"/>
      <c r="N16" s="5">
        <f t="shared" ref="N16:N20" si="4">(I16/I49-1)*100</f>
        <v>23.038266145243224</v>
      </c>
      <c r="O16" s="3">
        <f t="shared" ref="O16:O19" si="5">SUM(B16:M16)</f>
        <v>5141028</v>
      </c>
      <c r="P16" s="5">
        <f t="shared" ref="P16:P20" si="6">(O16/SUM(B49:I49)-1)*100</f>
        <v>37.417432379551244</v>
      </c>
      <c r="Q16" s="23"/>
    </row>
    <row r="17" spans="1:17" x14ac:dyDescent="0.25">
      <c r="A17" s="2" t="s">
        <v>8</v>
      </c>
      <c r="B17" s="3">
        <v>1504</v>
      </c>
      <c r="C17" s="3">
        <v>878</v>
      </c>
      <c r="D17" s="3">
        <v>1576</v>
      </c>
      <c r="E17" s="3">
        <v>3986</v>
      </c>
      <c r="F17" s="3">
        <v>2710</v>
      </c>
      <c r="G17" s="3">
        <v>3358</v>
      </c>
      <c r="H17" s="3">
        <v>3412</v>
      </c>
      <c r="I17" s="3">
        <v>3182</v>
      </c>
      <c r="J17" s="3"/>
      <c r="K17" s="3"/>
      <c r="L17" s="3"/>
      <c r="M17" s="3"/>
      <c r="N17" s="5">
        <f t="shared" si="4"/>
        <v>333.51498637602185</v>
      </c>
      <c r="O17" s="3">
        <f t="shared" si="5"/>
        <v>20606</v>
      </c>
      <c r="P17" s="5">
        <f t="shared" si="6"/>
        <v>284.01043607901602</v>
      </c>
      <c r="Q17" s="23"/>
    </row>
    <row r="18" spans="1:17" x14ac:dyDescent="0.25">
      <c r="A18" s="2" t="s">
        <v>9</v>
      </c>
      <c r="B18" s="3">
        <v>2845</v>
      </c>
      <c r="C18" s="3">
        <v>2636</v>
      </c>
      <c r="D18" s="3">
        <v>3344</v>
      </c>
      <c r="E18" s="3">
        <v>4680</v>
      </c>
      <c r="F18" s="3">
        <v>4925</v>
      </c>
      <c r="G18" s="3">
        <v>4909</v>
      </c>
      <c r="H18" s="3">
        <v>5304</v>
      </c>
      <c r="I18" s="3">
        <v>5341</v>
      </c>
      <c r="J18" s="3"/>
      <c r="K18" s="3"/>
      <c r="L18" s="3"/>
      <c r="M18" s="3"/>
      <c r="N18" s="5">
        <f t="shared" si="4"/>
        <v>20.755143567714217</v>
      </c>
      <c r="O18" s="3">
        <f t="shared" si="5"/>
        <v>33984</v>
      </c>
      <c r="P18" s="5">
        <f t="shared" si="6"/>
        <v>28.483931947069951</v>
      </c>
      <c r="Q18" s="23"/>
    </row>
    <row r="19" spans="1:17" x14ac:dyDescent="0.25">
      <c r="A19" s="2" t="s">
        <v>10</v>
      </c>
      <c r="B19" s="6">
        <v>1499408</v>
      </c>
      <c r="C19" s="6">
        <v>1406795</v>
      </c>
      <c r="D19" s="6">
        <v>1705104</v>
      </c>
      <c r="E19" s="6">
        <v>1298101</v>
      </c>
      <c r="F19" s="6">
        <v>1733725</v>
      </c>
      <c r="G19" s="6">
        <v>1567514</v>
      </c>
      <c r="H19" s="6">
        <v>1408818</v>
      </c>
      <c r="I19" s="6">
        <v>1455933</v>
      </c>
      <c r="J19" s="6"/>
      <c r="K19" s="6"/>
      <c r="L19" s="6"/>
      <c r="M19" s="6"/>
      <c r="N19" s="5">
        <f t="shared" si="4"/>
        <v>-0.54538611137107118</v>
      </c>
      <c r="O19" s="6">
        <f t="shared" si="5"/>
        <v>12075398</v>
      </c>
      <c r="P19" s="5">
        <f t="shared" si="6"/>
        <v>16.496296649319973</v>
      </c>
      <c r="Q19" s="23"/>
    </row>
    <row r="20" spans="1:17" x14ac:dyDescent="0.25">
      <c r="A20" s="18" t="s">
        <v>28</v>
      </c>
      <c r="B20" s="3">
        <v>113202.182</v>
      </c>
      <c r="C20" s="3">
        <v>104359.62</v>
      </c>
      <c r="D20" s="3">
        <v>130904.51900000001</v>
      </c>
      <c r="E20" s="3">
        <v>182192.9500000001</v>
      </c>
      <c r="F20" s="3">
        <v>191874.61100000003</v>
      </c>
      <c r="G20" s="3">
        <v>190446.03500000003</v>
      </c>
      <c r="H20" s="3">
        <v>205339.82800000001</v>
      </c>
      <c r="I20" s="3">
        <v>207998.10500000004</v>
      </c>
      <c r="J20" s="3"/>
      <c r="K20" s="3"/>
      <c r="L20" s="3"/>
      <c r="M20" s="3"/>
      <c r="N20" s="5">
        <f t="shared" si="4"/>
        <v>21.470096476167132</v>
      </c>
      <c r="O20" s="3">
        <f t="shared" ref="O20" si="7">SUM(B20:M20)</f>
        <v>1326317.8500000001</v>
      </c>
      <c r="P20" s="5">
        <f t="shared" si="6"/>
        <v>30.207634086000802</v>
      </c>
      <c r="Q20" s="23"/>
    </row>
    <row r="21" spans="1:17" x14ac:dyDescent="0.25">
      <c r="A21" s="30" t="s">
        <v>23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2"/>
      <c r="Q21" s="23"/>
    </row>
    <row r="22" spans="1:17" x14ac:dyDescent="0.25">
      <c r="A22" s="2" t="s">
        <v>6</v>
      </c>
      <c r="B22" s="3">
        <v>27456</v>
      </c>
      <c r="C22" s="3">
        <v>28555</v>
      </c>
      <c r="D22" s="3">
        <v>35069</v>
      </c>
      <c r="E22" s="3">
        <v>41648</v>
      </c>
      <c r="F22" s="3">
        <v>42511</v>
      </c>
      <c r="G22" s="3">
        <v>70880</v>
      </c>
      <c r="H22" s="3">
        <v>96872</v>
      </c>
      <c r="I22" s="3">
        <v>101982</v>
      </c>
      <c r="J22" s="3"/>
      <c r="K22" s="3"/>
      <c r="L22" s="3"/>
      <c r="M22" s="3"/>
      <c r="N22" s="5">
        <f>(I22/I55-1)*100</f>
        <v>3.4992997341019239</v>
      </c>
      <c r="O22" s="3">
        <f>SUM(B22:M22)</f>
        <v>444973</v>
      </c>
      <c r="P22" s="5">
        <f>(O22/SUM(B55:I55)-1)*100</f>
        <v>15.773465713363933</v>
      </c>
      <c r="Q22" s="28"/>
    </row>
    <row r="23" spans="1:17" x14ac:dyDescent="0.25">
      <c r="A23" s="2" t="s">
        <v>7</v>
      </c>
      <c r="B23" s="3">
        <v>27456</v>
      </c>
      <c r="C23" s="3">
        <v>28555</v>
      </c>
      <c r="D23" s="24">
        <v>35069</v>
      </c>
      <c r="E23" s="3">
        <v>41648</v>
      </c>
      <c r="F23" s="3">
        <v>42511</v>
      </c>
      <c r="G23" s="3">
        <v>70880</v>
      </c>
      <c r="H23" s="3">
        <v>96872</v>
      </c>
      <c r="I23" s="3">
        <v>101982</v>
      </c>
      <c r="J23" s="3"/>
      <c r="K23" s="3"/>
      <c r="L23" s="3"/>
      <c r="M23" s="3"/>
      <c r="N23" s="5">
        <f t="shared" ref="N23:N27" si="8">(I23/I56-1)*100</f>
        <v>3.4992997341019239</v>
      </c>
      <c r="O23" s="3">
        <f t="shared" ref="O23:O27" si="9">SUM(B23:M23)</f>
        <v>444973</v>
      </c>
      <c r="P23" s="5">
        <f t="shared" ref="P23:P27" si="10">(O23/SUM(B56:I56)-1)*100</f>
        <v>15.849121445884773</v>
      </c>
      <c r="Q23" s="28"/>
    </row>
    <row r="24" spans="1:17" x14ac:dyDescent="0.25">
      <c r="A24" s="2" t="s">
        <v>8</v>
      </c>
      <c r="B24" s="3"/>
      <c r="C24" s="3">
        <v>0</v>
      </c>
      <c r="D24" s="3"/>
      <c r="E24" s="3"/>
      <c r="F24" s="3">
        <v>0</v>
      </c>
      <c r="G24" s="3"/>
      <c r="H24" s="3"/>
      <c r="I24" s="3"/>
      <c r="J24" s="3"/>
      <c r="K24" s="3"/>
      <c r="L24" s="3"/>
      <c r="M24" s="3"/>
      <c r="N24" s="5"/>
      <c r="O24" s="3"/>
      <c r="P24" s="5"/>
      <c r="Q24" s="28"/>
    </row>
    <row r="25" spans="1:17" x14ac:dyDescent="0.25">
      <c r="A25" s="2" t="s">
        <v>9</v>
      </c>
      <c r="B25" s="3">
        <v>220</v>
      </c>
      <c r="C25" s="3">
        <v>218</v>
      </c>
      <c r="D25" s="3">
        <v>281</v>
      </c>
      <c r="E25" s="3">
        <v>327</v>
      </c>
      <c r="F25" s="3">
        <v>344</v>
      </c>
      <c r="G25" s="3">
        <v>546</v>
      </c>
      <c r="H25" s="3">
        <v>633</v>
      </c>
      <c r="I25" s="3">
        <v>656</v>
      </c>
      <c r="J25" s="3"/>
      <c r="K25" s="3"/>
      <c r="L25" s="3"/>
      <c r="M25" s="3"/>
      <c r="N25" s="5">
        <f t="shared" si="8"/>
        <v>-3.3873343151693658</v>
      </c>
      <c r="O25" s="3">
        <f t="shared" si="9"/>
        <v>3225</v>
      </c>
      <c r="P25" s="5">
        <f t="shared" si="10"/>
        <v>4.8780487804878092</v>
      </c>
      <c r="Q25" s="28"/>
    </row>
    <row r="26" spans="1:17" x14ac:dyDescent="0.25">
      <c r="A26" s="2" t="s">
        <v>10</v>
      </c>
      <c r="B26" s="6"/>
      <c r="C26" s="6">
        <v>0</v>
      </c>
      <c r="D26" s="6"/>
      <c r="E26" s="6"/>
      <c r="F26" s="6">
        <v>109</v>
      </c>
      <c r="G26" s="6"/>
      <c r="H26" s="6"/>
      <c r="I26" s="6"/>
      <c r="J26" s="6"/>
      <c r="K26" s="6"/>
      <c r="L26" s="6"/>
      <c r="M26" s="6"/>
      <c r="N26" s="5"/>
      <c r="O26" s="3"/>
      <c r="P26" s="5"/>
      <c r="Q26" s="28"/>
    </row>
    <row r="27" spans="1:17" x14ac:dyDescent="0.25">
      <c r="A27" s="18" t="s">
        <v>28</v>
      </c>
      <c r="B27" s="3">
        <v>6949</v>
      </c>
      <c r="C27" s="3">
        <v>6929</v>
      </c>
      <c r="D27" s="3">
        <v>8950</v>
      </c>
      <c r="E27" s="3">
        <v>10017</v>
      </c>
      <c r="F27" s="3">
        <v>10587</v>
      </c>
      <c r="G27" s="3">
        <v>18474</v>
      </c>
      <c r="H27" s="3">
        <v>21872</v>
      </c>
      <c r="I27" s="3">
        <v>22932</v>
      </c>
      <c r="J27" s="3"/>
      <c r="K27" s="3"/>
      <c r="L27" s="3"/>
      <c r="M27" s="3"/>
      <c r="N27" s="5">
        <f t="shared" si="8"/>
        <v>-3.2323402818803304</v>
      </c>
      <c r="O27" s="3">
        <f t="shared" si="9"/>
        <v>106710</v>
      </c>
      <c r="P27" s="5">
        <f t="shared" si="10"/>
        <v>4.152026235652384</v>
      </c>
      <c r="Q27" s="23"/>
    </row>
    <row r="28" spans="1:17" x14ac:dyDescent="0.25">
      <c r="A28" s="30" t="s">
        <v>11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2"/>
      <c r="Q28" s="23"/>
    </row>
    <row r="29" spans="1:17" x14ac:dyDescent="0.25">
      <c r="A29" s="2" t="s">
        <v>6</v>
      </c>
      <c r="B29" s="3">
        <v>2076357</v>
      </c>
      <c r="C29" s="3">
        <v>2012727</v>
      </c>
      <c r="D29" s="3">
        <v>2572718</v>
      </c>
      <c r="E29" s="3">
        <v>3215252</v>
      </c>
      <c r="F29" s="3">
        <v>3469536</v>
      </c>
      <c r="G29" s="3">
        <v>3661554</v>
      </c>
      <c r="H29" s="3">
        <v>4090161</v>
      </c>
      <c r="I29" s="3">
        <v>4084286</v>
      </c>
      <c r="J29" s="3"/>
      <c r="K29" s="3"/>
      <c r="L29" s="3"/>
      <c r="M29" s="3"/>
      <c r="N29" s="5">
        <f>(I29/I62-1)*100</f>
        <v>14.128760305868248</v>
      </c>
      <c r="O29" s="3">
        <f>SUM(B29:M29)</f>
        <v>25182591</v>
      </c>
      <c r="P29" s="5">
        <f>(O29/SUM(B62:I62)-1)*100</f>
        <v>33.170120651455349</v>
      </c>
      <c r="Q29" s="23"/>
    </row>
    <row r="30" spans="1:17" x14ac:dyDescent="0.25">
      <c r="A30" s="2" t="s">
        <v>7</v>
      </c>
      <c r="B30" s="3">
        <v>1731768</v>
      </c>
      <c r="C30" s="3">
        <v>1701285</v>
      </c>
      <c r="D30" s="3">
        <v>2091492</v>
      </c>
      <c r="E30" s="3">
        <v>2640493</v>
      </c>
      <c r="F30" s="3">
        <v>2819068</v>
      </c>
      <c r="G30" s="3">
        <v>2977858</v>
      </c>
      <c r="H30" s="3">
        <v>3336296</v>
      </c>
      <c r="I30" s="3">
        <v>3320968</v>
      </c>
      <c r="J30" s="3"/>
      <c r="K30" s="3"/>
      <c r="L30" s="3"/>
      <c r="M30" s="3"/>
      <c r="N30" s="5">
        <f t="shared" ref="N30:N34" si="11">(I30/I63-1)*100</f>
        <v>18.404838636644815</v>
      </c>
      <c r="O30" s="3">
        <f t="shared" ref="O30:O33" si="12">SUM(B30:M30)</f>
        <v>20619228</v>
      </c>
      <c r="P30" s="5">
        <f t="shared" ref="P30:P34" si="13">(O30/SUM(B63:I63)-1)*100</f>
        <v>35.272646256396015</v>
      </c>
      <c r="Q30" s="23"/>
    </row>
    <row r="31" spans="1:17" x14ac:dyDescent="0.25">
      <c r="A31" s="2" t="s">
        <v>8</v>
      </c>
      <c r="B31" s="3">
        <v>338572</v>
      </c>
      <c r="C31" s="3">
        <v>306868</v>
      </c>
      <c r="D31" s="3">
        <v>474856</v>
      </c>
      <c r="E31" s="3">
        <v>568508</v>
      </c>
      <c r="F31" s="3">
        <v>644576</v>
      </c>
      <c r="G31" s="3">
        <v>676018</v>
      </c>
      <c r="H31" s="3">
        <v>745166</v>
      </c>
      <c r="I31" s="3">
        <v>755144</v>
      </c>
      <c r="J31" s="3"/>
      <c r="K31" s="3"/>
      <c r="L31" s="3"/>
      <c r="M31" s="3"/>
      <c r="N31" s="5">
        <f t="shared" si="11"/>
        <v>-1.7537833843335626</v>
      </c>
      <c r="O31" s="3">
        <f t="shared" si="12"/>
        <v>4509708</v>
      </c>
      <c r="P31" s="5">
        <f t="shared" si="13"/>
        <v>24.685308188954423</v>
      </c>
      <c r="Q31" s="23"/>
    </row>
    <row r="32" spans="1:17" x14ac:dyDescent="0.25">
      <c r="A32" s="2" t="s">
        <v>9</v>
      </c>
      <c r="B32" s="3">
        <v>17493</v>
      </c>
      <c r="C32" s="3">
        <v>15783</v>
      </c>
      <c r="D32" s="3">
        <v>19739</v>
      </c>
      <c r="E32" s="3">
        <v>23673</v>
      </c>
      <c r="F32" s="3">
        <v>25709</v>
      </c>
      <c r="G32" s="3">
        <v>26168</v>
      </c>
      <c r="H32" s="3">
        <v>27716</v>
      </c>
      <c r="I32" s="3">
        <v>27673</v>
      </c>
      <c r="J32" s="3"/>
      <c r="K32" s="3"/>
      <c r="L32" s="3"/>
      <c r="M32" s="3"/>
      <c r="N32" s="5">
        <f t="shared" si="11"/>
        <v>10.922719256052593</v>
      </c>
      <c r="O32" s="3">
        <f t="shared" si="12"/>
        <v>183954</v>
      </c>
      <c r="P32" s="5">
        <f t="shared" si="13"/>
        <v>22.876017821477944</v>
      </c>
      <c r="Q32" s="23"/>
    </row>
    <row r="33" spans="1:17" x14ac:dyDescent="0.25">
      <c r="A33" s="2" t="s">
        <v>10</v>
      </c>
      <c r="B33" s="6">
        <v>19478017.460000001</v>
      </c>
      <c r="C33" s="6">
        <v>19065275.07</v>
      </c>
      <c r="D33" s="6">
        <v>24941802.870000001</v>
      </c>
      <c r="E33" s="6">
        <v>21961727.579999998</v>
      </c>
      <c r="F33" s="6">
        <v>21973189.18</v>
      </c>
      <c r="G33" s="6">
        <v>22048118.09</v>
      </c>
      <c r="H33" s="6">
        <v>21954445.129999999</v>
      </c>
      <c r="I33" s="6">
        <v>21252732.789999999</v>
      </c>
      <c r="J33" s="6"/>
      <c r="K33" s="6"/>
      <c r="L33" s="6"/>
      <c r="M33" s="6"/>
      <c r="N33" s="5">
        <f t="shared" si="11"/>
        <v>0.65863459266723989</v>
      </c>
      <c r="O33" s="6">
        <f t="shared" si="12"/>
        <v>172675308.16999999</v>
      </c>
      <c r="P33" s="5">
        <f t="shared" si="13"/>
        <v>-1.5327687103089405</v>
      </c>
      <c r="Q33" s="23"/>
    </row>
    <row r="34" spans="1:17" x14ac:dyDescent="0.25">
      <c r="A34" s="18" t="s">
        <v>28</v>
      </c>
      <c r="B34" s="3">
        <v>726932.18200000003</v>
      </c>
      <c r="C34" s="3">
        <v>653478.62</v>
      </c>
      <c r="D34" s="3">
        <v>813915.51899999997</v>
      </c>
      <c r="E34" s="3">
        <v>968912.95000000007</v>
      </c>
      <c r="F34" s="3">
        <v>1053717.611</v>
      </c>
      <c r="G34" s="3">
        <v>1075250.0350000001</v>
      </c>
      <c r="H34" s="3">
        <v>1138069.828</v>
      </c>
      <c r="I34" s="3">
        <v>1137232.105</v>
      </c>
      <c r="J34" s="3"/>
      <c r="K34" s="3"/>
      <c r="L34" s="3"/>
      <c r="M34" s="3"/>
      <c r="N34" s="5">
        <f t="shared" si="11"/>
        <v>12.113927189127271</v>
      </c>
      <c r="O34" s="3">
        <f t="shared" ref="O34" si="14">SUM(B34:M34)</f>
        <v>7567508.8499999996</v>
      </c>
      <c r="P34" s="5">
        <f t="shared" si="13"/>
        <v>23.074408217233568</v>
      </c>
      <c r="Q34" s="23"/>
    </row>
    <row r="35" spans="1:17" x14ac:dyDescent="0.25">
      <c r="A35" s="1"/>
    </row>
    <row r="36" spans="1:17" x14ac:dyDescent="0.25">
      <c r="A36" s="1"/>
    </row>
    <row r="37" spans="1:17" x14ac:dyDescent="0.25">
      <c r="B37" s="29">
        <v>2022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</row>
    <row r="38" spans="1:17" x14ac:dyDescent="0.25">
      <c r="A38" s="1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 t="s">
        <v>20</v>
      </c>
      <c r="O38" s="25"/>
      <c r="P38" s="25" t="s">
        <v>20</v>
      </c>
    </row>
    <row r="39" spans="1:17" x14ac:dyDescent="0.25">
      <c r="A39" s="1"/>
      <c r="B39" s="26" t="s">
        <v>12</v>
      </c>
      <c r="C39" s="26" t="s">
        <v>13</v>
      </c>
      <c r="D39" s="26" t="s">
        <v>0</v>
      </c>
      <c r="E39" s="26" t="s">
        <v>14</v>
      </c>
      <c r="F39" s="26" t="s">
        <v>1</v>
      </c>
      <c r="G39" s="26" t="s">
        <v>2</v>
      </c>
      <c r="H39" s="26" t="s">
        <v>3</v>
      </c>
      <c r="I39" s="26" t="s">
        <v>15</v>
      </c>
      <c r="J39" s="26" t="s">
        <v>16</v>
      </c>
      <c r="K39" s="26" t="s">
        <v>17</v>
      </c>
      <c r="L39" s="26" t="s">
        <v>18</v>
      </c>
      <c r="M39" s="26" t="s">
        <v>19</v>
      </c>
      <c r="N39" s="26" t="s">
        <v>21</v>
      </c>
      <c r="O39" s="26" t="s">
        <v>4</v>
      </c>
      <c r="P39" s="26" t="s">
        <v>4</v>
      </c>
    </row>
    <row r="40" spans="1:17" x14ac:dyDescent="0.25">
      <c r="A40" s="30" t="s">
        <v>5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2"/>
    </row>
    <row r="41" spans="1:17" x14ac:dyDescent="0.25">
      <c r="A41" s="2" t="s">
        <v>6</v>
      </c>
      <c r="B41" s="3">
        <v>819674</v>
      </c>
      <c r="C41" s="3">
        <v>874057</v>
      </c>
      <c r="D41" s="3">
        <v>1239741</v>
      </c>
      <c r="E41" s="3">
        <v>1790275</v>
      </c>
      <c r="F41" s="3">
        <v>2113282</v>
      </c>
      <c r="G41" s="3">
        <v>2400515</v>
      </c>
      <c r="H41" s="3">
        <v>2773629</v>
      </c>
      <c r="I41" s="3">
        <v>2768009</v>
      </c>
      <c r="J41" s="3">
        <v>2650592</v>
      </c>
      <c r="K41" s="3">
        <v>2445853</v>
      </c>
      <c r="L41" s="3">
        <v>1884149</v>
      </c>
      <c r="M41" s="3">
        <v>1922357</v>
      </c>
      <c r="N41" s="5">
        <f>(M41/M74-1)*100</f>
        <v>108.58863153508781</v>
      </c>
      <c r="O41" s="3">
        <f>SUM(B41:M41)</f>
        <v>23682133</v>
      </c>
      <c r="P41" s="5">
        <f>(O41/SUM(B74:M74)-1)*100</f>
        <v>127.59195285042378</v>
      </c>
    </row>
    <row r="42" spans="1:17" x14ac:dyDescent="0.25">
      <c r="A42" s="2" t="s">
        <v>7</v>
      </c>
      <c r="B42" s="3">
        <v>635378</v>
      </c>
      <c r="C42" s="3">
        <v>725183</v>
      </c>
      <c r="D42" s="3">
        <v>989366</v>
      </c>
      <c r="E42" s="3">
        <v>1370974</v>
      </c>
      <c r="F42" s="3">
        <v>1605253</v>
      </c>
      <c r="G42" s="3">
        <v>1775809</v>
      </c>
      <c r="H42" s="3">
        <v>2020645</v>
      </c>
      <c r="I42" s="3">
        <v>1994837</v>
      </c>
      <c r="J42" s="3">
        <v>1914885</v>
      </c>
      <c r="K42" s="3">
        <v>1781842</v>
      </c>
      <c r="L42" s="3">
        <v>1450618</v>
      </c>
      <c r="M42" s="3">
        <v>1545137</v>
      </c>
      <c r="N42" s="5">
        <f>(M42/M75-1)*100</f>
        <v>117.14110250118748</v>
      </c>
      <c r="O42" s="3">
        <f t="shared" ref="O42:O46" si="15">SUM(B42:M42)</f>
        <v>17809927</v>
      </c>
      <c r="P42" s="5">
        <f>(O42/SUM(B75:M75)-1)*100</f>
        <v>126.88446730595437</v>
      </c>
    </row>
    <row r="43" spans="1:17" x14ac:dyDescent="0.25">
      <c r="A43" s="2" t="s">
        <v>8</v>
      </c>
      <c r="B43" s="3">
        <v>180106</v>
      </c>
      <c r="C43" s="3">
        <v>145546</v>
      </c>
      <c r="D43" s="3">
        <v>245066</v>
      </c>
      <c r="E43" s="3">
        <v>408864</v>
      </c>
      <c r="F43" s="3">
        <v>501488</v>
      </c>
      <c r="G43" s="3">
        <v>617472</v>
      </c>
      <c r="H43" s="3">
        <v>745074</v>
      </c>
      <c r="I43" s="3">
        <v>767890</v>
      </c>
      <c r="J43" s="3">
        <v>727764</v>
      </c>
      <c r="K43" s="3">
        <v>657888</v>
      </c>
      <c r="L43" s="3">
        <v>427908</v>
      </c>
      <c r="M43" s="3">
        <v>369522</v>
      </c>
      <c r="N43" s="5">
        <f>(M43/M76-1)*100</f>
        <v>79.560915876224541</v>
      </c>
      <c r="O43" s="3">
        <f t="shared" si="15"/>
        <v>5794588</v>
      </c>
      <c r="P43" s="5">
        <f>(O43/SUM(B76:M76)-1)*100</f>
        <v>130.34762504452249</v>
      </c>
    </row>
    <row r="44" spans="1:17" x14ac:dyDescent="0.25">
      <c r="A44" s="2" t="s">
        <v>9</v>
      </c>
      <c r="B44" s="3">
        <v>9801</v>
      </c>
      <c r="C44" s="3">
        <v>8735</v>
      </c>
      <c r="D44" s="3">
        <v>11793</v>
      </c>
      <c r="E44" s="3">
        <v>15174</v>
      </c>
      <c r="F44" s="3">
        <v>17374</v>
      </c>
      <c r="G44" s="3">
        <v>18140</v>
      </c>
      <c r="H44" s="3">
        <v>19319</v>
      </c>
      <c r="I44" s="3">
        <v>19846</v>
      </c>
      <c r="J44" s="3">
        <v>19495</v>
      </c>
      <c r="K44" s="3">
        <v>18608</v>
      </c>
      <c r="L44" s="3">
        <v>15025</v>
      </c>
      <c r="M44" s="3">
        <v>15102</v>
      </c>
      <c r="N44" s="5">
        <f>(M44/M77-1)*100</f>
        <v>29.642029358743251</v>
      </c>
      <c r="O44" s="3">
        <f t="shared" si="15"/>
        <v>188412</v>
      </c>
      <c r="P44" s="5">
        <f>(O44/SUM(B77:M77)-1)*100</f>
        <v>68.877894000914239</v>
      </c>
    </row>
    <row r="45" spans="1:17" x14ac:dyDescent="0.25">
      <c r="A45" s="2" t="s">
        <v>10</v>
      </c>
      <c r="B45" s="6">
        <v>20769860</v>
      </c>
      <c r="C45" s="6">
        <v>18258965</v>
      </c>
      <c r="D45" s="6">
        <v>22000845</v>
      </c>
      <c r="E45" s="6">
        <v>21933577</v>
      </c>
      <c r="F45" s="6">
        <v>20955541</v>
      </c>
      <c r="G45" s="6">
        <v>20048489.670000002</v>
      </c>
      <c r="H45" s="6">
        <v>21380529.620000001</v>
      </c>
      <c r="I45" s="6">
        <v>19649731.850000001</v>
      </c>
      <c r="J45" s="6">
        <v>21305744.829999998</v>
      </c>
      <c r="K45" s="6">
        <v>22813449.829999998</v>
      </c>
      <c r="L45" s="6">
        <v>21452130.699999999</v>
      </c>
      <c r="M45" s="6">
        <v>20068231.859999999</v>
      </c>
      <c r="N45" s="5">
        <f>(M45/M78-1)*100</f>
        <v>-16.197645106119264</v>
      </c>
      <c r="O45" s="6">
        <f t="shared" si="15"/>
        <v>250637096.35999995</v>
      </c>
      <c r="P45" s="5">
        <f>(O45/SUM(B78:M78)-1)*100</f>
        <v>-4.0804676527732342</v>
      </c>
    </row>
    <row r="46" spans="1:17" x14ac:dyDescent="0.25">
      <c r="A46" s="18" t="s">
        <v>28</v>
      </c>
      <c r="B46" s="3">
        <f>[1]Jänner!$C$15</f>
        <v>432540</v>
      </c>
      <c r="C46" s="3">
        <v>372198</v>
      </c>
      <c r="D46" s="3">
        <v>503999</v>
      </c>
      <c r="E46" s="3">
        <v>640276</v>
      </c>
      <c r="F46" s="3">
        <v>711434</v>
      </c>
      <c r="G46" s="3">
        <v>738644</v>
      </c>
      <c r="H46" s="3">
        <v>809140</v>
      </c>
      <c r="I46" s="3">
        <v>819422</v>
      </c>
      <c r="J46" s="3">
        <v>796614</v>
      </c>
      <c r="K46" s="3">
        <v>772550</v>
      </c>
      <c r="L46" s="3">
        <v>625170</v>
      </c>
      <c r="M46" s="3">
        <v>634328</v>
      </c>
      <c r="N46" s="5"/>
      <c r="O46" s="3">
        <f t="shared" si="15"/>
        <v>7856315</v>
      </c>
      <c r="P46" s="5"/>
    </row>
    <row r="47" spans="1:17" x14ac:dyDescent="0.25">
      <c r="A47" s="30" t="s">
        <v>22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2"/>
    </row>
    <row r="48" spans="1:17" x14ac:dyDescent="0.25">
      <c r="A48" s="2" t="s">
        <v>6</v>
      </c>
      <c r="B48" s="3">
        <v>159357</v>
      </c>
      <c r="C48" s="3">
        <v>196895</v>
      </c>
      <c r="D48" s="3">
        <v>316713</v>
      </c>
      <c r="E48" s="3">
        <v>513979</v>
      </c>
      <c r="F48" s="3">
        <v>554818</v>
      </c>
      <c r="G48" s="3">
        <v>603532</v>
      </c>
      <c r="H48" s="3">
        <v>689145</v>
      </c>
      <c r="I48" s="3">
        <v>712122</v>
      </c>
      <c r="J48" s="3">
        <v>658653</v>
      </c>
      <c r="K48" s="3">
        <v>590278</v>
      </c>
      <c r="L48" s="3">
        <v>434119</v>
      </c>
      <c r="M48" s="3">
        <v>421468</v>
      </c>
      <c r="N48" s="5">
        <f>(M48/M80-1)*100</f>
        <v>65.583515037224743</v>
      </c>
      <c r="O48" s="3">
        <f>SUM(B48:M48)</f>
        <v>5851079</v>
      </c>
      <c r="P48" s="5">
        <f>(O48/SUM(B80:M80)-1)*100</f>
        <v>130.32706316292928</v>
      </c>
    </row>
    <row r="49" spans="1:16" x14ac:dyDescent="0.25">
      <c r="A49" s="2" t="s">
        <v>7</v>
      </c>
      <c r="B49" s="3">
        <v>158960</v>
      </c>
      <c r="C49" s="3">
        <v>196786</v>
      </c>
      <c r="D49" s="3">
        <v>316300</v>
      </c>
      <c r="E49" s="3">
        <v>512819</v>
      </c>
      <c r="F49" s="3">
        <v>554035</v>
      </c>
      <c r="G49" s="3">
        <v>602765</v>
      </c>
      <c r="H49" s="3">
        <v>688125</v>
      </c>
      <c r="I49" s="3">
        <v>711386</v>
      </c>
      <c r="J49" s="3">
        <v>657280</v>
      </c>
      <c r="K49" s="3">
        <v>589187</v>
      </c>
      <c r="L49" s="3">
        <v>432955</v>
      </c>
      <c r="M49" s="3">
        <v>419158</v>
      </c>
      <c r="N49" s="5">
        <f>(M49/M81-1)*100</f>
        <v>65.106688042352218</v>
      </c>
      <c r="O49" s="3">
        <f t="shared" ref="O49:O53" si="16">SUM(B49:M49)</f>
        <v>5839756</v>
      </c>
      <c r="P49" s="5">
        <f>(O49/SUM(B81:M81)-1)*100</f>
        <v>130.27265579345254</v>
      </c>
    </row>
    <row r="50" spans="1:16" x14ac:dyDescent="0.25">
      <c r="A50" s="2" t="s">
        <v>8</v>
      </c>
      <c r="B50" s="3">
        <v>396</v>
      </c>
      <c r="C50" s="3">
        <v>106</v>
      </c>
      <c r="D50" s="3">
        <v>410</v>
      </c>
      <c r="E50" s="3">
        <v>1160</v>
      </c>
      <c r="F50" s="3">
        <v>776</v>
      </c>
      <c r="G50" s="3">
        <v>766</v>
      </c>
      <c r="H50" s="3">
        <v>1018</v>
      </c>
      <c r="I50" s="3">
        <v>734</v>
      </c>
      <c r="J50" s="3">
        <v>1370</v>
      </c>
      <c r="K50" s="3">
        <v>1076</v>
      </c>
      <c r="L50" s="3">
        <v>1162</v>
      </c>
      <c r="M50" s="3">
        <v>2304</v>
      </c>
      <c r="N50" s="5">
        <f>(M50/M82-1)*100</f>
        <v>246.98795180722891</v>
      </c>
      <c r="O50" s="3">
        <f t="shared" si="16"/>
        <v>11278</v>
      </c>
      <c r="P50" s="5">
        <f>(O50/SUM(B82:M82)-1)*100</f>
        <v>166.87174633222907</v>
      </c>
    </row>
    <row r="51" spans="1:16" x14ac:dyDescent="0.25">
      <c r="A51" s="2" t="s">
        <v>9</v>
      </c>
      <c r="B51" s="3">
        <v>1704</v>
      </c>
      <c r="C51" s="3">
        <v>1623</v>
      </c>
      <c r="D51" s="3">
        <v>2663</v>
      </c>
      <c r="E51" s="3">
        <v>3757</v>
      </c>
      <c r="F51" s="3">
        <v>3884</v>
      </c>
      <c r="G51" s="3">
        <v>3998</v>
      </c>
      <c r="H51" s="3">
        <v>4398</v>
      </c>
      <c r="I51" s="3">
        <v>4423</v>
      </c>
      <c r="J51" s="3">
        <v>4118</v>
      </c>
      <c r="K51" s="3">
        <v>3874</v>
      </c>
      <c r="L51" s="3">
        <v>2917</v>
      </c>
      <c r="M51" s="3">
        <v>2996</v>
      </c>
      <c r="N51" s="5">
        <f>(M51/M83-1)*100</f>
        <v>9.8643197653098582</v>
      </c>
      <c r="O51" s="3">
        <f t="shared" si="16"/>
        <v>40355</v>
      </c>
      <c r="P51" s="5">
        <f>(O51/SUM(B83:M83)-1)*100</f>
        <v>64.606787404144228</v>
      </c>
    </row>
    <row r="52" spans="1:16" x14ac:dyDescent="0.25">
      <c r="A52" s="2" t="s">
        <v>10</v>
      </c>
      <c r="B52" s="6">
        <v>1188119</v>
      </c>
      <c r="C52" s="6">
        <v>1066925</v>
      </c>
      <c r="D52" s="6">
        <v>1207172</v>
      </c>
      <c r="E52" s="6">
        <v>1248415</v>
      </c>
      <c r="F52" s="6">
        <v>1266602</v>
      </c>
      <c r="G52" s="6">
        <v>1374374</v>
      </c>
      <c r="H52" s="6">
        <v>1549954</v>
      </c>
      <c r="I52" s="6">
        <v>1463917</v>
      </c>
      <c r="J52" s="6">
        <v>1630374</v>
      </c>
      <c r="K52" s="6">
        <v>1653763</v>
      </c>
      <c r="L52" s="6">
        <v>1406192</v>
      </c>
      <c r="M52" s="6">
        <v>1274612</v>
      </c>
      <c r="N52" s="5">
        <f>(M52/M84-1)*100</f>
        <v>1.0879582264647247</v>
      </c>
      <c r="O52" s="6">
        <f t="shared" si="16"/>
        <v>16330419</v>
      </c>
      <c r="P52" s="5">
        <f>(O52/SUM(B84:M84)-1)*100</f>
        <v>9.8436560627097602</v>
      </c>
    </row>
    <row r="53" spans="1:16" x14ac:dyDescent="0.25">
      <c r="A53" s="18" t="s">
        <v>28</v>
      </c>
      <c r="B53" s="3">
        <v>65918.579000000042</v>
      </c>
      <c r="C53" s="3">
        <v>62543</v>
      </c>
      <c r="D53" s="3">
        <v>102121</v>
      </c>
      <c r="E53" s="3">
        <v>144084</v>
      </c>
      <c r="F53" s="3">
        <v>149045</v>
      </c>
      <c r="G53" s="3">
        <v>153549</v>
      </c>
      <c r="H53" s="3">
        <v>170123</v>
      </c>
      <c r="I53" s="3">
        <v>171234</v>
      </c>
      <c r="J53" s="3">
        <v>160160</v>
      </c>
      <c r="K53" s="3">
        <v>151728</v>
      </c>
      <c r="L53" s="3">
        <v>115003</v>
      </c>
      <c r="M53" s="3">
        <v>118883</v>
      </c>
      <c r="N53" s="19"/>
      <c r="O53" s="3">
        <f t="shared" si="16"/>
        <v>1564391.5789999999</v>
      </c>
      <c r="P53" s="20"/>
    </row>
    <row r="54" spans="1:16" x14ac:dyDescent="0.25">
      <c r="A54" s="30" t="s">
        <v>23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2"/>
    </row>
    <row r="55" spans="1:16" x14ac:dyDescent="0.25">
      <c r="A55" s="2" t="s">
        <v>6</v>
      </c>
      <c r="B55" s="3">
        <v>12551</v>
      </c>
      <c r="C55" s="3">
        <v>15872</v>
      </c>
      <c r="D55" s="3">
        <v>25569</v>
      </c>
      <c r="E55" s="3">
        <v>34049</v>
      </c>
      <c r="F55" s="3">
        <v>38808</v>
      </c>
      <c r="G55" s="3">
        <v>63163</v>
      </c>
      <c r="H55" s="3">
        <v>95802</v>
      </c>
      <c r="I55" s="3">
        <v>98534</v>
      </c>
      <c r="J55" s="3">
        <v>61968</v>
      </c>
      <c r="K55" s="3">
        <v>37543</v>
      </c>
      <c r="L55" s="3">
        <v>28554</v>
      </c>
      <c r="M55" s="3">
        <v>27336</v>
      </c>
      <c r="N55" s="5">
        <f>(M55/M86-1)*100</f>
        <v>63.502601830252999</v>
      </c>
      <c r="O55" s="3">
        <f>SUM(B55:M55)</f>
        <v>539749</v>
      </c>
      <c r="P55" s="5">
        <f>(O55/SUM(B86:M86)-1)*100</f>
        <v>224.14437137795395</v>
      </c>
    </row>
    <row r="56" spans="1:16" x14ac:dyDescent="0.25">
      <c r="A56" s="2" t="s">
        <v>7</v>
      </c>
      <c r="B56" s="3">
        <v>12551</v>
      </c>
      <c r="C56" s="3">
        <v>15809</v>
      </c>
      <c r="D56" s="3">
        <v>25569</v>
      </c>
      <c r="E56" s="3">
        <v>34049</v>
      </c>
      <c r="F56" s="3">
        <v>38808</v>
      </c>
      <c r="G56" s="3">
        <v>63163</v>
      </c>
      <c r="H56" s="3">
        <v>95614</v>
      </c>
      <c r="I56" s="3">
        <v>98534</v>
      </c>
      <c r="J56" s="3">
        <v>61968</v>
      </c>
      <c r="K56" s="3">
        <v>37321</v>
      </c>
      <c r="L56" s="3">
        <v>28519</v>
      </c>
      <c r="M56" s="3">
        <v>27304</v>
      </c>
      <c r="N56" s="5">
        <f>(M56/M87-1)*100</f>
        <v>63.311202823135361</v>
      </c>
      <c r="O56" s="3">
        <f t="shared" ref="O56" si="17">SUM(B56:M56)</f>
        <v>539209</v>
      </c>
      <c r="P56" s="5">
        <f>(O56/SUM(B87:M87)-1)*100</f>
        <v>223.82007626940515</v>
      </c>
    </row>
    <row r="57" spans="1:16" x14ac:dyDescent="0.25">
      <c r="A57" s="2" t="s">
        <v>8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5"/>
      <c r="O57" s="3"/>
      <c r="P57" s="5"/>
    </row>
    <row r="58" spans="1:16" x14ac:dyDescent="0.25">
      <c r="A58" s="2" t="s">
        <v>9</v>
      </c>
      <c r="B58" s="3">
        <v>124</v>
      </c>
      <c r="C58" s="3">
        <v>134</v>
      </c>
      <c r="D58" s="3">
        <v>242</v>
      </c>
      <c r="E58" s="3">
        <v>311</v>
      </c>
      <c r="F58" s="3">
        <v>375</v>
      </c>
      <c r="G58" s="3">
        <v>544</v>
      </c>
      <c r="H58" s="3">
        <v>666</v>
      </c>
      <c r="I58" s="3">
        <v>679</v>
      </c>
      <c r="J58" s="3">
        <v>526</v>
      </c>
      <c r="K58" s="3">
        <v>340</v>
      </c>
      <c r="L58" s="3">
        <v>230</v>
      </c>
      <c r="M58" s="3">
        <v>227</v>
      </c>
      <c r="N58" s="5">
        <f>(M58/M89-1)*100</f>
        <v>13.5</v>
      </c>
      <c r="O58" s="3">
        <f>SUM(B58:M58)</f>
        <v>4398</v>
      </c>
      <c r="P58" s="5">
        <f>(O58/SUM(B89:M89)-1)*100</f>
        <v>189.34210526315792</v>
      </c>
    </row>
    <row r="59" spans="1:16" x14ac:dyDescent="0.25">
      <c r="A59" s="2" t="s">
        <v>10</v>
      </c>
      <c r="B59" s="6">
        <v>0</v>
      </c>
      <c r="C59" s="6">
        <v>0</v>
      </c>
      <c r="D59" s="6">
        <v>0</v>
      </c>
      <c r="E59" s="6">
        <v>0.22500000000000001</v>
      </c>
      <c r="F59" s="6">
        <v>28</v>
      </c>
      <c r="G59" s="6">
        <v>152</v>
      </c>
      <c r="H59" s="6">
        <v>8.6999999999999994E-2</v>
      </c>
      <c r="I59" s="6">
        <v>22</v>
      </c>
      <c r="J59" s="6">
        <v>134</v>
      </c>
      <c r="K59" s="6">
        <v>233</v>
      </c>
      <c r="L59" s="6">
        <v>0</v>
      </c>
      <c r="M59" s="6">
        <v>0</v>
      </c>
      <c r="N59" s="5"/>
      <c r="O59" s="3"/>
      <c r="P59" s="5"/>
    </row>
    <row r="60" spans="1:16" x14ac:dyDescent="0.25">
      <c r="A60" s="2" t="s">
        <v>28</v>
      </c>
      <c r="B60" s="22">
        <f>[1]Jänner!$C$37</f>
        <v>4100</v>
      </c>
      <c r="C60" s="22">
        <v>4354</v>
      </c>
      <c r="D60" s="22">
        <v>7759</v>
      </c>
      <c r="E60" s="22">
        <v>9865</v>
      </c>
      <c r="F60" s="22">
        <v>11448</v>
      </c>
      <c r="G60" s="22">
        <v>18179</v>
      </c>
      <c r="H60" s="22">
        <v>23053</v>
      </c>
      <c r="I60" s="22">
        <v>23698</v>
      </c>
      <c r="J60" s="22">
        <v>17936</v>
      </c>
      <c r="K60" s="22">
        <v>10299</v>
      </c>
      <c r="L60" s="22">
        <v>7131</v>
      </c>
      <c r="M60" s="22">
        <v>7174</v>
      </c>
      <c r="N60" s="5"/>
      <c r="O60" s="3">
        <f>SUM(B60:M60)</f>
        <v>144996</v>
      </c>
      <c r="P60" s="5"/>
    </row>
    <row r="61" spans="1:16" x14ac:dyDescent="0.25">
      <c r="A61" s="30" t="s">
        <v>11</v>
      </c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2"/>
    </row>
    <row r="62" spans="1:16" x14ac:dyDescent="0.25">
      <c r="A62" s="2" t="s">
        <v>6</v>
      </c>
      <c r="B62" s="3">
        <v>991582</v>
      </c>
      <c r="C62" s="3">
        <v>1086824</v>
      </c>
      <c r="D62" s="3">
        <v>1582023</v>
      </c>
      <c r="E62" s="3">
        <v>2338303</v>
      </c>
      <c r="F62" s="3">
        <v>2706908</v>
      </c>
      <c r="G62" s="3">
        <v>3067210</v>
      </c>
      <c r="H62" s="3">
        <v>3558576</v>
      </c>
      <c r="I62" s="3">
        <v>3578665</v>
      </c>
      <c r="J62" s="3">
        <v>3371213</v>
      </c>
      <c r="K62" s="3">
        <v>3073674</v>
      </c>
      <c r="L62" s="3">
        <v>2346822</v>
      </c>
      <c r="M62" s="3">
        <v>2371161</v>
      </c>
      <c r="N62" s="5">
        <f>(M62/M92-1)*100</f>
        <v>98.780154519908507</v>
      </c>
      <c r="O62" s="3">
        <f>SUM(B62:M62)</f>
        <v>30072961</v>
      </c>
      <c r="P62" s="5">
        <f>(O62/SUM(B92:M92)-1)*100</f>
        <v>129.34796775534073</v>
      </c>
    </row>
    <row r="63" spans="1:16" x14ac:dyDescent="0.25">
      <c r="A63" s="2" t="s">
        <v>7</v>
      </c>
      <c r="B63" s="3">
        <v>806889</v>
      </c>
      <c r="C63" s="3">
        <v>937778</v>
      </c>
      <c r="D63" s="3">
        <v>1331235</v>
      </c>
      <c r="E63" s="3">
        <v>1917842</v>
      </c>
      <c r="F63" s="3">
        <v>2198096</v>
      </c>
      <c r="G63" s="3">
        <v>2441737</v>
      </c>
      <c r="H63" s="3">
        <v>2804384</v>
      </c>
      <c r="I63" s="3">
        <v>2804757</v>
      </c>
      <c r="J63" s="3">
        <v>2634133</v>
      </c>
      <c r="K63" s="3">
        <v>2408350</v>
      </c>
      <c r="L63" s="3">
        <v>1912092</v>
      </c>
      <c r="M63" s="3">
        <v>1991599</v>
      </c>
      <c r="N63" s="5">
        <f>(M63/M93-1)*100</f>
        <v>102.77497220446112</v>
      </c>
      <c r="O63" s="3">
        <f t="shared" ref="O63:O67" si="18">SUM(B63:M63)</f>
        <v>24188892</v>
      </c>
      <c r="P63" s="5">
        <f>(O63/SUM(B93:M93)-1)*100</f>
        <v>129.2283841899656</v>
      </c>
    </row>
    <row r="64" spans="1:16" x14ac:dyDescent="0.25">
      <c r="A64" s="2" t="s">
        <v>8</v>
      </c>
      <c r="B64" s="3">
        <v>180502</v>
      </c>
      <c r="C64" s="3">
        <v>145652</v>
      </c>
      <c r="D64" s="3">
        <v>245476</v>
      </c>
      <c r="E64" s="3">
        <v>410024</v>
      </c>
      <c r="F64" s="3">
        <v>502264</v>
      </c>
      <c r="G64" s="3">
        <v>618238</v>
      </c>
      <c r="H64" s="3">
        <v>746092</v>
      </c>
      <c r="I64" s="3">
        <v>768624</v>
      </c>
      <c r="J64" s="3">
        <v>729134</v>
      </c>
      <c r="K64" s="3">
        <v>658964</v>
      </c>
      <c r="L64" s="3">
        <v>429070</v>
      </c>
      <c r="M64" s="3">
        <v>371826</v>
      </c>
      <c r="N64" s="5">
        <f>(M64/M94-1)*100</f>
        <v>80.099391637927695</v>
      </c>
      <c r="O64" s="3">
        <f t="shared" si="18"/>
        <v>5805866</v>
      </c>
      <c r="P64" s="5">
        <f>(O64/SUM(B94:M94)-1)*100</f>
        <v>130.4088800346058</v>
      </c>
    </row>
    <row r="65" spans="1:18" x14ac:dyDescent="0.25">
      <c r="A65" s="2" t="s">
        <v>9</v>
      </c>
      <c r="B65" s="3">
        <v>11629</v>
      </c>
      <c r="C65" s="3">
        <v>10492</v>
      </c>
      <c r="D65" s="3">
        <v>14698</v>
      </c>
      <c r="E65" s="3">
        <v>19242</v>
      </c>
      <c r="F65" s="3">
        <v>21633</v>
      </c>
      <c r="G65" s="3">
        <v>22682</v>
      </c>
      <c r="H65" s="3">
        <v>24383</v>
      </c>
      <c r="I65" s="3">
        <v>24948</v>
      </c>
      <c r="J65" s="3">
        <v>24139</v>
      </c>
      <c r="K65" s="3">
        <v>22822</v>
      </c>
      <c r="L65" s="3">
        <v>18172</v>
      </c>
      <c r="M65" s="3">
        <v>18325</v>
      </c>
      <c r="N65" s="5">
        <f>(M65/M95-1)*100</f>
        <v>25.720362239297479</v>
      </c>
      <c r="O65" s="3">
        <f t="shared" si="18"/>
        <v>233165</v>
      </c>
      <c r="P65" s="5">
        <f>(O65/SUM(B95:M95)-1)*100</f>
        <v>69.447613787490099</v>
      </c>
    </row>
    <row r="66" spans="1:18" x14ac:dyDescent="0.25">
      <c r="A66" s="2" t="s">
        <v>10</v>
      </c>
      <c r="B66" s="6">
        <v>21957979</v>
      </c>
      <c r="C66" s="6">
        <v>19325890.829999998</v>
      </c>
      <c r="D66" s="6">
        <v>23208017</v>
      </c>
      <c r="E66" s="6">
        <v>23181992</v>
      </c>
      <c r="F66" s="6">
        <v>22222171.689999998</v>
      </c>
      <c r="G66" s="6">
        <v>21423015.670000002</v>
      </c>
      <c r="H66" s="6">
        <v>22930483.707000002</v>
      </c>
      <c r="I66" s="6">
        <v>21113670.850000001</v>
      </c>
      <c r="J66" s="6">
        <v>22936296.829999998</v>
      </c>
      <c r="K66" s="6">
        <v>24467445.829999998</v>
      </c>
      <c r="L66" s="6">
        <v>22858322.699999999</v>
      </c>
      <c r="M66" s="6">
        <v>21342843.859999999</v>
      </c>
      <c r="N66" s="5">
        <f>(M66/M96-1)*100</f>
        <v>-15.333025912043929</v>
      </c>
      <c r="O66" s="6">
        <f t="shared" si="18"/>
        <v>266968129.96700001</v>
      </c>
      <c r="P66" s="5">
        <f>(O66/SUM(B96:M96)-1)*100</f>
        <v>-3.3306720533920586</v>
      </c>
    </row>
    <row r="67" spans="1:18" x14ac:dyDescent="0.25">
      <c r="A67" s="18" t="s">
        <v>28</v>
      </c>
      <c r="B67" s="21">
        <f>[1]Jänner!$C$47</f>
        <v>502558.57900000003</v>
      </c>
      <c r="C67" s="21">
        <v>439095</v>
      </c>
      <c r="D67" s="21">
        <f>D46+D53+D60</f>
        <v>613879</v>
      </c>
      <c r="E67" s="21">
        <f t="shared" ref="E67:M67" si="19">E46+E53+E60</f>
        <v>794225</v>
      </c>
      <c r="F67" s="21">
        <f t="shared" si="19"/>
        <v>871927</v>
      </c>
      <c r="G67" s="21">
        <f t="shared" si="19"/>
        <v>910372</v>
      </c>
      <c r="H67" s="21">
        <f t="shared" si="19"/>
        <v>1002316</v>
      </c>
      <c r="I67" s="21">
        <f t="shared" si="19"/>
        <v>1014354</v>
      </c>
      <c r="J67" s="21">
        <f t="shared" si="19"/>
        <v>974710</v>
      </c>
      <c r="K67" s="21">
        <f t="shared" si="19"/>
        <v>934577</v>
      </c>
      <c r="L67" s="21">
        <f t="shared" si="19"/>
        <v>747304</v>
      </c>
      <c r="M67" s="21">
        <f t="shared" si="19"/>
        <v>760385</v>
      </c>
      <c r="N67" s="5"/>
      <c r="O67" s="21">
        <f t="shared" si="18"/>
        <v>9565702.5789999999</v>
      </c>
      <c r="P67" s="5"/>
    </row>
    <row r="68" spans="1:18" x14ac:dyDescent="0.25">
      <c r="A68" s="14" t="s">
        <v>61</v>
      </c>
    </row>
    <row r="69" spans="1:18" x14ac:dyDescent="0.25">
      <c r="A69" s="1"/>
    </row>
    <row r="70" spans="1:18" x14ac:dyDescent="0.25">
      <c r="B70" s="29">
        <v>2021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</row>
    <row r="71" spans="1:18" x14ac:dyDescent="0.25">
      <c r="A71" s="1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 t="s">
        <v>20</v>
      </c>
      <c r="O71" s="25"/>
      <c r="P71" s="25" t="s">
        <v>20</v>
      </c>
    </row>
    <row r="72" spans="1:18" x14ac:dyDescent="0.25">
      <c r="A72" s="1"/>
      <c r="B72" s="26" t="s">
        <v>12</v>
      </c>
      <c r="C72" s="26" t="s">
        <v>13</v>
      </c>
      <c r="D72" s="26" t="s">
        <v>0</v>
      </c>
      <c r="E72" s="26" t="s">
        <v>14</v>
      </c>
      <c r="F72" s="26" t="s">
        <v>1</v>
      </c>
      <c r="G72" s="26" t="s">
        <v>2</v>
      </c>
      <c r="H72" s="26" t="s">
        <v>3</v>
      </c>
      <c r="I72" s="26" t="s">
        <v>15</v>
      </c>
      <c r="J72" s="26" t="s">
        <v>16</v>
      </c>
      <c r="K72" s="26" t="s">
        <v>17</v>
      </c>
      <c r="L72" s="26" t="s">
        <v>18</v>
      </c>
      <c r="M72" s="26" t="s">
        <v>19</v>
      </c>
      <c r="N72" s="26" t="s">
        <v>21</v>
      </c>
      <c r="O72" s="26" t="s">
        <v>4</v>
      </c>
      <c r="P72" s="26" t="s">
        <v>4</v>
      </c>
    </row>
    <row r="73" spans="1:18" x14ac:dyDescent="0.25">
      <c r="A73" s="30" t="s">
        <v>5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2"/>
    </row>
    <row r="74" spans="1:18" x14ac:dyDescent="0.25">
      <c r="A74" s="2" t="s">
        <v>6</v>
      </c>
      <c r="B74" s="3">
        <v>198295</v>
      </c>
      <c r="C74" s="3">
        <v>158786</v>
      </c>
      <c r="D74" s="3">
        <v>215637</v>
      </c>
      <c r="E74" s="3">
        <v>269127</v>
      </c>
      <c r="F74" s="3">
        <v>399518</v>
      </c>
      <c r="G74" s="3">
        <v>725244</v>
      </c>
      <c r="H74" s="3">
        <v>1474634</v>
      </c>
      <c r="I74" s="3">
        <v>1778146</v>
      </c>
      <c r="J74" s="3">
        <v>1575315</v>
      </c>
      <c r="K74" s="3">
        <v>1573155</v>
      </c>
      <c r="L74" s="3">
        <v>1116064</v>
      </c>
      <c r="M74" s="3">
        <v>921602</v>
      </c>
      <c r="N74" s="5">
        <f>(M74/M103-1)*100</f>
        <v>306.28380731538505</v>
      </c>
      <c r="O74" s="3">
        <f>SUM(B74:M74)</f>
        <v>10405523</v>
      </c>
      <c r="P74" s="5">
        <f>(O74/SUM(B103:M103)-1)*100</f>
        <v>33.183227615526967</v>
      </c>
    </row>
    <row r="75" spans="1:18" x14ac:dyDescent="0.25">
      <c r="A75" s="2" t="s">
        <v>7</v>
      </c>
      <c r="B75" s="3">
        <v>148310</v>
      </c>
      <c r="C75" s="3">
        <v>122115</v>
      </c>
      <c r="D75" s="3">
        <v>155837</v>
      </c>
      <c r="E75" s="3">
        <v>177654</v>
      </c>
      <c r="F75" s="3">
        <v>253580</v>
      </c>
      <c r="G75" s="3">
        <v>533030</v>
      </c>
      <c r="H75" s="3">
        <v>1101619</v>
      </c>
      <c r="I75" s="3">
        <v>1312802</v>
      </c>
      <c r="J75" s="3">
        <v>1224539</v>
      </c>
      <c r="K75" s="3">
        <v>1230000</v>
      </c>
      <c r="L75" s="3">
        <v>878710</v>
      </c>
      <c r="M75" s="3">
        <v>711582</v>
      </c>
      <c r="N75" s="5">
        <f t="shared" ref="N75:N78" si="20">(M75/M104-1)*100</f>
        <v>312.11949219292967</v>
      </c>
      <c r="O75" s="3">
        <f t="shared" ref="O75:O78" si="21">SUM(B75:M75)</f>
        <v>7849778</v>
      </c>
      <c r="P75" s="5">
        <f t="shared" ref="P75:P78" si="22">(O75/SUM(B104:M104)-1)*100</f>
        <v>24.621805781345252</v>
      </c>
    </row>
    <row r="76" spans="1:18" x14ac:dyDescent="0.25">
      <c r="A76" s="2" t="s">
        <v>8</v>
      </c>
      <c r="B76" s="3">
        <v>47366</v>
      </c>
      <c r="C76" s="3">
        <v>35084</v>
      </c>
      <c r="D76" s="3">
        <v>57092</v>
      </c>
      <c r="E76" s="3">
        <v>89600</v>
      </c>
      <c r="F76" s="3">
        <v>143736</v>
      </c>
      <c r="G76" s="3">
        <v>188452</v>
      </c>
      <c r="H76" s="3">
        <v>367226</v>
      </c>
      <c r="I76" s="3">
        <v>460458</v>
      </c>
      <c r="J76" s="3">
        <v>346610</v>
      </c>
      <c r="K76" s="3">
        <v>340028</v>
      </c>
      <c r="L76" s="3">
        <v>234140</v>
      </c>
      <c r="M76" s="3">
        <v>205792</v>
      </c>
      <c r="N76" s="5">
        <f t="shared" si="20"/>
        <v>299.87564122493393</v>
      </c>
      <c r="O76" s="3">
        <f t="shared" si="21"/>
        <v>2515584</v>
      </c>
      <c r="P76" s="5">
        <f t="shared" si="22"/>
        <v>67.935559759831122</v>
      </c>
    </row>
    <row r="77" spans="1:18" x14ac:dyDescent="0.25">
      <c r="A77" s="2" t="s">
        <v>9</v>
      </c>
      <c r="B77" s="3">
        <v>3733</v>
      </c>
      <c r="C77" s="3">
        <v>2806</v>
      </c>
      <c r="D77" s="3">
        <v>3879</v>
      </c>
      <c r="E77" s="3">
        <v>5009</v>
      </c>
      <c r="F77" s="3">
        <v>5806</v>
      </c>
      <c r="G77" s="3">
        <v>8222</v>
      </c>
      <c r="H77" s="3">
        <v>13578</v>
      </c>
      <c r="I77" s="3">
        <v>15270</v>
      </c>
      <c r="J77" s="3">
        <v>14674</v>
      </c>
      <c r="K77" s="3">
        <v>14533</v>
      </c>
      <c r="L77" s="3">
        <v>12408</v>
      </c>
      <c r="M77" s="3">
        <v>11649</v>
      </c>
      <c r="N77" s="5">
        <f t="shared" si="20"/>
        <v>185.72479764532744</v>
      </c>
      <c r="O77" s="3">
        <f t="shared" si="21"/>
        <v>111567</v>
      </c>
      <c r="P77" s="5">
        <f t="shared" si="22"/>
        <v>16.36107634543178</v>
      </c>
    </row>
    <row r="78" spans="1:18" x14ac:dyDescent="0.25">
      <c r="A78" s="2" t="s">
        <v>10</v>
      </c>
      <c r="B78" s="6">
        <v>19734820.170000002</v>
      </c>
      <c r="C78" s="6">
        <v>18543188</v>
      </c>
      <c r="D78" s="6">
        <v>21546981</v>
      </c>
      <c r="E78" s="6">
        <v>21803158.57</v>
      </c>
      <c r="F78" s="6">
        <v>21814697.149999999</v>
      </c>
      <c r="G78" s="6">
        <v>21353897.93</v>
      </c>
      <c r="H78" s="6">
        <v>21691015.57</v>
      </c>
      <c r="I78" s="6">
        <v>20249187.689999998</v>
      </c>
      <c r="J78" s="6">
        <v>21440358.009999998</v>
      </c>
      <c r="K78" s="6">
        <v>24678495.23</v>
      </c>
      <c r="L78" s="6">
        <v>24496433.949999999</v>
      </c>
      <c r="M78" s="6">
        <v>23947097.77</v>
      </c>
      <c r="N78" s="5">
        <f t="shared" si="20"/>
        <v>21.759771410693276</v>
      </c>
      <c r="O78" s="6">
        <f t="shared" si="21"/>
        <v>261299331.03999999</v>
      </c>
      <c r="P78" s="5">
        <f t="shared" si="22"/>
        <v>19.923695462485512</v>
      </c>
      <c r="R78" s="16"/>
    </row>
    <row r="79" spans="1:18" x14ac:dyDescent="0.25">
      <c r="A79" s="30" t="s">
        <v>22</v>
      </c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2"/>
    </row>
    <row r="80" spans="1:18" x14ac:dyDescent="0.25">
      <c r="A80" s="2" t="s">
        <v>6</v>
      </c>
      <c r="B80" s="3">
        <v>38936</v>
      </c>
      <c r="C80" s="3">
        <v>27524</v>
      </c>
      <c r="D80" s="3">
        <v>32033</v>
      </c>
      <c r="E80" s="3">
        <v>39392</v>
      </c>
      <c r="F80" s="3">
        <v>75420</v>
      </c>
      <c r="G80" s="3">
        <v>190505</v>
      </c>
      <c r="H80" s="3">
        <v>311691</v>
      </c>
      <c r="I80" s="3">
        <v>407435</v>
      </c>
      <c r="J80" s="3">
        <v>418474</v>
      </c>
      <c r="K80" s="3">
        <v>428426</v>
      </c>
      <c r="L80" s="3">
        <v>315964</v>
      </c>
      <c r="M80" s="3">
        <v>254535</v>
      </c>
      <c r="N80" s="5">
        <f>(M80/M109-1)*100</f>
        <v>447.68154922001077</v>
      </c>
      <c r="O80" s="3">
        <f>SUM(B80:M80)</f>
        <v>2540335</v>
      </c>
      <c r="P80" s="5">
        <f>(O80/SUM(B109:M109)-1)*100</f>
        <v>45.323932381796858</v>
      </c>
    </row>
    <row r="81" spans="1:16" x14ac:dyDescent="0.25">
      <c r="A81" s="2" t="s">
        <v>7</v>
      </c>
      <c r="B81" s="3">
        <v>38782</v>
      </c>
      <c r="C81" s="3">
        <v>27460</v>
      </c>
      <c r="D81" s="3">
        <v>31972</v>
      </c>
      <c r="E81" s="3">
        <v>39346</v>
      </c>
      <c r="F81" s="3">
        <v>75387</v>
      </c>
      <c r="G81" s="3">
        <v>190412</v>
      </c>
      <c r="H81" s="3">
        <v>311278</v>
      </c>
      <c r="I81" s="3">
        <v>406256</v>
      </c>
      <c r="J81" s="3">
        <v>417939</v>
      </c>
      <c r="K81" s="3">
        <v>427787</v>
      </c>
      <c r="L81" s="3">
        <v>315528</v>
      </c>
      <c r="M81" s="3">
        <v>253871</v>
      </c>
      <c r="N81" s="5">
        <f t="shared" ref="N81:N84" si="23">(M81/M110-1)*100</f>
        <v>451.16258874101732</v>
      </c>
      <c r="O81" s="3">
        <f t="shared" ref="O81:O84" si="24">SUM(B81:M81)</f>
        <v>2536018</v>
      </c>
      <c r="P81" s="5">
        <f t="shared" ref="P81:P84" si="25">(O81/SUM(B110:M110)-1)*100</f>
        <v>46.014259319714256</v>
      </c>
    </row>
    <row r="82" spans="1:16" x14ac:dyDescent="0.25">
      <c r="A82" s="2" t="s">
        <v>8</v>
      </c>
      <c r="B82" s="3">
        <v>154</v>
      </c>
      <c r="C82" s="3">
        <v>62</v>
      </c>
      <c r="D82" s="3">
        <v>50</v>
      </c>
      <c r="E82" s="3">
        <v>42</v>
      </c>
      <c r="F82" s="3">
        <v>26</v>
      </c>
      <c r="G82" s="3">
        <v>88</v>
      </c>
      <c r="H82" s="3">
        <v>402</v>
      </c>
      <c r="I82" s="3">
        <v>1150</v>
      </c>
      <c r="J82" s="3">
        <v>520</v>
      </c>
      <c r="K82" s="3">
        <v>632</v>
      </c>
      <c r="L82" s="3">
        <v>436</v>
      </c>
      <c r="M82" s="3">
        <v>664</v>
      </c>
      <c r="N82" s="5">
        <f t="shared" si="23"/>
        <v>75.661375661375658</v>
      </c>
      <c r="O82" s="3">
        <f t="shared" si="24"/>
        <v>4226</v>
      </c>
      <c r="P82" s="5">
        <f t="shared" si="25"/>
        <v>-61.100883652430049</v>
      </c>
    </row>
    <row r="83" spans="1:16" x14ac:dyDescent="0.25">
      <c r="A83" s="2" t="s">
        <v>9</v>
      </c>
      <c r="B83" s="3">
        <v>621</v>
      </c>
      <c r="C83" s="3">
        <v>443</v>
      </c>
      <c r="D83" s="3">
        <v>499</v>
      </c>
      <c r="E83" s="3">
        <v>673</v>
      </c>
      <c r="F83" s="3">
        <v>843</v>
      </c>
      <c r="G83" s="3">
        <v>1983</v>
      </c>
      <c r="H83" s="3">
        <v>3402</v>
      </c>
      <c r="I83" s="3">
        <v>3796</v>
      </c>
      <c r="J83" s="3">
        <v>3414</v>
      </c>
      <c r="K83" s="3">
        <v>3508</v>
      </c>
      <c r="L83" s="3">
        <v>2607</v>
      </c>
      <c r="M83" s="3">
        <v>2727</v>
      </c>
      <c r="N83" s="5">
        <f t="shared" si="23"/>
        <v>255.54106910039113</v>
      </c>
      <c r="O83" s="3">
        <f t="shared" si="24"/>
        <v>24516</v>
      </c>
      <c r="P83" s="5">
        <f t="shared" si="25"/>
        <v>29.153935307133082</v>
      </c>
    </row>
    <row r="84" spans="1:16" x14ac:dyDescent="0.25">
      <c r="A84" s="2" t="s">
        <v>10</v>
      </c>
      <c r="B84" s="6">
        <v>1075380</v>
      </c>
      <c r="C84" s="6">
        <v>1241127</v>
      </c>
      <c r="D84" s="6">
        <v>1425188</v>
      </c>
      <c r="E84" s="6">
        <v>1082436</v>
      </c>
      <c r="F84" s="6">
        <v>1207734</v>
      </c>
      <c r="G84" s="6">
        <v>1323766</v>
      </c>
      <c r="H84" s="6">
        <v>1173056</v>
      </c>
      <c r="I84" s="6">
        <v>1399617</v>
      </c>
      <c r="J84" s="6">
        <v>1153652</v>
      </c>
      <c r="K84" s="6">
        <v>1300514</v>
      </c>
      <c r="L84" s="6">
        <v>1223602</v>
      </c>
      <c r="M84" s="6">
        <v>1260894</v>
      </c>
      <c r="N84" s="5">
        <f t="shared" si="23"/>
        <v>-2.937671663115371</v>
      </c>
      <c r="O84" s="6">
        <f t="shared" si="24"/>
        <v>14866966</v>
      </c>
      <c r="P84" s="5">
        <f t="shared" si="25"/>
        <v>-5.8310936470015289</v>
      </c>
    </row>
    <row r="85" spans="1:16" x14ac:dyDescent="0.25">
      <c r="A85" s="30" t="s">
        <v>23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2"/>
    </row>
    <row r="86" spans="1:16" x14ac:dyDescent="0.25">
      <c r="A86" s="2" t="s">
        <v>6</v>
      </c>
      <c r="B86" s="3">
        <v>2885</v>
      </c>
      <c r="C86" s="3">
        <v>1791</v>
      </c>
      <c r="D86" s="3">
        <v>1459</v>
      </c>
      <c r="E86" s="3">
        <v>2288</v>
      </c>
      <c r="F86" s="3">
        <v>4260</v>
      </c>
      <c r="G86" s="3">
        <v>10543</v>
      </c>
      <c r="H86" s="3">
        <v>30876</v>
      </c>
      <c r="I86" s="3">
        <v>38210</v>
      </c>
      <c r="J86" s="3">
        <v>23766</v>
      </c>
      <c r="K86" s="3">
        <v>18171</v>
      </c>
      <c r="L86" s="3">
        <v>15547</v>
      </c>
      <c r="M86" s="3">
        <v>16719</v>
      </c>
      <c r="N86" s="5">
        <f>(M86/M115-1)*100</f>
        <v>260.78981441519204</v>
      </c>
      <c r="O86" s="3">
        <f>SUM(B86:M86)</f>
        <v>166515</v>
      </c>
      <c r="P86" s="5">
        <f>(O86/SUM(B115:M115)-1)*100</f>
        <v>72.683245530343882</v>
      </c>
    </row>
    <row r="87" spans="1:16" x14ac:dyDescent="0.25">
      <c r="A87" s="2" t="s">
        <v>7</v>
      </c>
      <c r="B87" s="3">
        <v>2885</v>
      </c>
      <c r="C87" s="3">
        <v>1791</v>
      </c>
      <c r="D87" s="3">
        <v>1459</v>
      </c>
      <c r="E87" s="3">
        <v>2288</v>
      </c>
      <c r="F87" s="3">
        <v>4260</v>
      </c>
      <c r="G87" s="3">
        <v>10543</v>
      </c>
      <c r="H87" s="3">
        <v>30876</v>
      </c>
      <c r="I87" s="3">
        <v>38210</v>
      </c>
      <c r="J87" s="3">
        <v>23766</v>
      </c>
      <c r="K87" s="3">
        <v>18171</v>
      </c>
      <c r="L87" s="3">
        <v>15547</v>
      </c>
      <c r="M87" s="3">
        <v>16719</v>
      </c>
      <c r="N87" s="5">
        <f t="shared" ref="N87:N89" si="26">(M87/M116-1)*100</f>
        <v>260.78981441519204</v>
      </c>
      <c r="O87" s="3">
        <f t="shared" ref="O87:O90" si="27">SUM(B87:M87)</f>
        <v>166515</v>
      </c>
      <c r="P87" s="5">
        <f t="shared" ref="P87:P90" si="28">(O87/SUM(B116:M116)-1)*100</f>
        <v>72.885843326584649</v>
      </c>
    </row>
    <row r="88" spans="1:16" x14ac:dyDescent="0.25">
      <c r="A88" s="2" t="s">
        <v>8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5"/>
      <c r="O88" s="3">
        <f t="shared" si="27"/>
        <v>0</v>
      </c>
      <c r="P88" s="5"/>
    </row>
    <row r="89" spans="1:16" x14ac:dyDescent="0.25">
      <c r="A89" s="2" t="s">
        <v>9</v>
      </c>
      <c r="B89" s="3">
        <v>38</v>
      </c>
      <c r="C89" s="3">
        <v>16</v>
      </c>
      <c r="D89" s="3">
        <v>18</v>
      </c>
      <c r="E89" s="3">
        <v>30</v>
      </c>
      <c r="F89" s="3">
        <v>48</v>
      </c>
      <c r="G89" s="3">
        <v>114</v>
      </c>
      <c r="H89" s="17">
        <v>232</v>
      </c>
      <c r="I89" s="3">
        <v>256</v>
      </c>
      <c r="J89" s="3">
        <v>220</v>
      </c>
      <c r="K89" s="3">
        <v>174</v>
      </c>
      <c r="L89" s="3">
        <v>174</v>
      </c>
      <c r="M89" s="3">
        <v>200</v>
      </c>
      <c r="N89" s="5">
        <f t="shared" si="26"/>
        <v>194.11764705882354</v>
      </c>
      <c r="O89" s="3">
        <f t="shared" si="27"/>
        <v>1520</v>
      </c>
      <c r="P89" s="5">
        <f t="shared" si="28"/>
        <v>2.2192333557498278</v>
      </c>
    </row>
    <row r="90" spans="1:16" x14ac:dyDescent="0.25">
      <c r="A90" s="2" t="s">
        <v>10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5"/>
      <c r="O90" s="6">
        <f t="shared" si="27"/>
        <v>0</v>
      </c>
      <c r="P90" s="5">
        <f t="shared" si="28"/>
        <v>-100</v>
      </c>
    </row>
    <row r="91" spans="1:16" x14ac:dyDescent="0.25">
      <c r="A91" s="30" t="s">
        <v>11</v>
      </c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2"/>
    </row>
    <row r="92" spans="1:16" x14ac:dyDescent="0.25">
      <c r="A92" s="2" t="s">
        <v>6</v>
      </c>
      <c r="B92" s="3">
        <v>240116</v>
      </c>
      <c r="C92" s="3">
        <v>188101</v>
      </c>
      <c r="D92" s="3">
        <v>249129</v>
      </c>
      <c r="E92" s="3">
        <v>310807</v>
      </c>
      <c r="F92" s="3">
        <v>479198</v>
      </c>
      <c r="G92" s="3">
        <v>926292</v>
      </c>
      <c r="H92" s="3">
        <v>1817201</v>
      </c>
      <c r="I92" s="3">
        <v>2223791</v>
      </c>
      <c r="J92" s="3">
        <v>2017555</v>
      </c>
      <c r="K92" s="3">
        <v>2019752</v>
      </c>
      <c r="L92" s="3">
        <v>1447575</v>
      </c>
      <c r="M92" s="3">
        <v>1192856</v>
      </c>
      <c r="N92" s="5">
        <f>(M92/M121-1)*100</f>
        <v>329.16825570434548</v>
      </c>
      <c r="O92" s="3">
        <f>SUM(B92:M92)</f>
        <v>13112373</v>
      </c>
      <c r="P92" s="5">
        <f>(O92/SUM(B121:M121)-1)*100</f>
        <v>35.775170086905227</v>
      </c>
    </row>
    <row r="93" spans="1:16" x14ac:dyDescent="0.25">
      <c r="A93" s="2" t="s">
        <v>7</v>
      </c>
      <c r="B93" s="3">
        <v>189977</v>
      </c>
      <c r="C93" s="3">
        <v>151366</v>
      </c>
      <c r="D93" s="3">
        <v>189268</v>
      </c>
      <c r="E93" s="3">
        <v>219288</v>
      </c>
      <c r="F93" s="3">
        <v>333227</v>
      </c>
      <c r="G93" s="3">
        <v>733985</v>
      </c>
      <c r="H93" s="3">
        <v>1443773</v>
      </c>
      <c r="I93" s="17">
        <v>1757268</v>
      </c>
      <c r="J93" s="3">
        <v>1666244</v>
      </c>
      <c r="K93" s="3">
        <v>1675958</v>
      </c>
      <c r="L93" s="3">
        <v>1209785</v>
      </c>
      <c r="M93" s="3">
        <v>982172</v>
      </c>
      <c r="N93" s="5">
        <f t="shared" ref="N93:N96" si="29">(M93/M122-1)*100</f>
        <v>339.72797156147732</v>
      </c>
      <c r="O93" s="3">
        <f t="shared" ref="O93:O96" si="30">SUM(B93:M93)</f>
        <v>10552311</v>
      </c>
      <c r="P93" s="5">
        <f t="shared" ref="P93:P96" si="31">(O93/SUM(B122:M122)-1)*100</f>
        <v>29.762418310619832</v>
      </c>
    </row>
    <row r="94" spans="1:16" x14ac:dyDescent="0.25">
      <c r="A94" s="2" t="s">
        <v>8</v>
      </c>
      <c r="B94" s="3">
        <v>47520</v>
      </c>
      <c r="C94" s="3">
        <v>35146</v>
      </c>
      <c r="D94" s="3">
        <v>57142</v>
      </c>
      <c r="E94" s="3">
        <v>89642</v>
      </c>
      <c r="F94" s="3">
        <v>143762</v>
      </c>
      <c r="G94" s="3">
        <v>188540</v>
      </c>
      <c r="H94" s="3">
        <v>367628</v>
      </c>
      <c r="I94" s="17">
        <v>461608</v>
      </c>
      <c r="J94" s="3">
        <v>347130</v>
      </c>
      <c r="K94" s="3">
        <v>340660</v>
      </c>
      <c r="L94" s="3">
        <v>234576</v>
      </c>
      <c r="M94" s="3">
        <v>206456</v>
      </c>
      <c r="N94" s="5">
        <f t="shared" si="29"/>
        <v>298.24080861077891</v>
      </c>
      <c r="O94" s="3">
        <f t="shared" si="30"/>
        <v>2519810</v>
      </c>
      <c r="P94" s="5">
        <f t="shared" si="31"/>
        <v>67.006448790768886</v>
      </c>
    </row>
    <row r="95" spans="1:16" x14ac:dyDescent="0.25">
      <c r="A95" s="2" t="s">
        <v>9</v>
      </c>
      <c r="B95" s="3">
        <v>4392</v>
      </c>
      <c r="C95" s="3">
        <v>3265</v>
      </c>
      <c r="D95" s="3">
        <v>4396</v>
      </c>
      <c r="E95" s="3">
        <v>5712</v>
      </c>
      <c r="F95" s="3">
        <v>6697</v>
      </c>
      <c r="G95" s="3">
        <v>10319</v>
      </c>
      <c r="H95" s="3">
        <v>17212</v>
      </c>
      <c r="I95" s="17">
        <v>19322</v>
      </c>
      <c r="J95" s="3">
        <v>18308</v>
      </c>
      <c r="K95" s="3">
        <v>18215</v>
      </c>
      <c r="L95" s="3">
        <v>15189</v>
      </c>
      <c r="M95" s="3">
        <v>14576</v>
      </c>
      <c r="N95" s="5">
        <f t="shared" si="29"/>
        <v>196.74267100977198</v>
      </c>
      <c r="O95" s="3">
        <f t="shared" si="30"/>
        <v>137603</v>
      </c>
      <c r="P95" s="5">
        <f t="shared" si="31"/>
        <v>18.267453953192557</v>
      </c>
    </row>
    <row r="96" spans="1:16" x14ac:dyDescent="0.25">
      <c r="A96" s="2" t="s">
        <v>10</v>
      </c>
      <c r="B96" s="6">
        <v>20810200.170000002</v>
      </c>
      <c r="C96" s="6">
        <v>19784315.52</v>
      </c>
      <c r="D96" s="6">
        <v>22972169</v>
      </c>
      <c r="E96" s="6">
        <v>22885594.57</v>
      </c>
      <c r="F96" s="6">
        <v>23022431.149999999</v>
      </c>
      <c r="G96" s="6">
        <v>22677663.93</v>
      </c>
      <c r="H96" s="6">
        <v>22864071.57</v>
      </c>
      <c r="I96" s="6">
        <v>21648804.689999998</v>
      </c>
      <c r="J96" s="6">
        <v>22594010.009999998</v>
      </c>
      <c r="K96" s="6">
        <v>25979036.23</v>
      </c>
      <c r="L96" s="6">
        <v>25720035.949999999</v>
      </c>
      <c r="M96" s="6">
        <v>25207991.77</v>
      </c>
      <c r="N96" s="5">
        <f t="shared" si="29"/>
        <v>20.229474711105588</v>
      </c>
      <c r="O96" s="6">
        <f t="shared" si="30"/>
        <v>276166324.55999994</v>
      </c>
      <c r="P96" s="5">
        <f t="shared" si="31"/>
        <v>18.18128077660155</v>
      </c>
    </row>
    <row r="97" spans="1:16" x14ac:dyDescent="0.25">
      <c r="A97" s="14" t="s">
        <v>59</v>
      </c>
    </row>
    <row r="99" spans="1:16" x14ac:dyDescent="0.25">
      <c r="B99" s="29">
        <v>2020</v>
      </c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</row>
    <row r="100" spans="1:16" s="1" customFormat="1" x14ac:dyDescent="0.25"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 t="s">
        <v>20</v>
      </c>
      <c r="O100" s="25"/>
      <c r="P100" s="25" t="s">
        <v>20</v>
      </c>
    </row>
    <row r="101" spans="1:16" s="1" customFormat="1" x14ac:dyDescent="0.25">
      <c r="B101" s="26" t="s">
        <v>12</v>
      </c>
      <c r="C101" s="26" t="s">
        <v>13</v>
      </c>
      <c r="D101" s="26" t="s">
        <v>0</v>
      </c>
      <c r="E101" s="26" t="s">
        <v>14</v>
      </c>
      <c r="F101" s="26" t="s">
        <v>1</v>
      </c>
      <c r="G101" s="26" t="s">
        <v>2</v>
      </c>
      <c r="H101" s="26" t="s">
        <v>3</v>
      </c>
      <c r="I101" s="26" t="s">
        <v>15</v>
      </c>
      <c r="J101" s="26" t="s">
        <v>16</v>
      </c>
      <c r="K101" s="26" t="s">
        <v>17</v>
      </c>
      <c r="L101" s="26" t="s">
        <v>18</v>
      </c>
      <c r="M101" s="26" t="s">
        <v>19</v>
      </c>
      <c r="N101" s="26" t="s">
        <v>21</v>
      </c>
      <c r="O101" s="26" t="s">
        <v>4</v>
      </c>
      <c r="P101" s="26" t="s">
        <v>4</v>
      </c>
    </row>
    <row r="102" spans="1:16" x14ac:dyDescent="0.25">
      <c r="A102" s="30" t="s">
        <v>5</v>
      </c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2"/>
    </row>
    <row r="103" spans="1:16" x14ac:dyDescent="0.25">
      <c r="A103" s="2" t="s">
        <v>6</v>
      </c>
      <c r="B103" s="3">
        <v>2093673</v>
      </c>
      <c r="C103" s="3">
        <v>2017461</v>
      </c>
      <c r="D103" s="3">
        <v>808454</v>
      </c>
      <c r="E103" s="3">
        <v>12632</v>
      </c>
      <c r="F103" s="3">
        <v>20202</v>
      </c>
      <c r="G103" s="3">
        <v>138124</v>
      </c>
      <c r="H103" s="3">
        <v>576370</v>
      </c>
      <c r="I103" s="3">
        <v>797716</v>
      </c>
      <c r="J103" s="3">
        <v>562247</v>
      </c>
      <c r="K103" s="3">
        <v>378107</v>
      </c>
      <c r="L103" s="3">
        <v>181115</v>
      </c>
      <c r="M103" s="3">
        <v>226837</v>
      </c>
      <c r="N103" s="5">
        <f>(M103/M132-1)*100</f>
        <v>-90.804544116800528</v>
      </c>
      <c r="O103" s="3">
        <f>SUM(B103:M103)</f>
        <v>7812938</v>
      </c>
      <c r="P103" s="5">
        <f>(O103/SUM(B132:M132)-1)*100</f>
        <v>-75.324075034736225</v>
      </c>
    </row>
    <row r="104" spans="1:16" x14ac:dyDescent="0.25">
      <c r="A104" s="2" t="s">
        <v>7</v>
      </c>
      <c r="B104" s="3">
        <v>1663642</v>
      </c>
      <c r="C104" s="3">
        <v>1631827</v>
      </c>
      <c r="D104" s="3">
        <v>656558</v>
      </c>
      <c r="E104" s="3">
        <v>12263</v>
      </c>
      <c r="F104" s="3">
        <v>19531</v>
      </c>
      <c r="G104" s="3">
        <v>120802</v>
      </c>
      <c r="H104" s="3">
        <v>486402</v>
      </c>
      <c r="I104" s="3">
        <v>663369</v>
      </c>
      <c r="J104" s="3">
        <v>453282</v>
      </c>
      <c r="K104" s="3">
        <v>279870</v>
      </c>
      <c r="L104" s="3">
        <v>138670</v>
      </c>
      <c r="M104" s="3">
        <v>172664</v>
      </c>
      <c r="N104" s="5">
        <f t="shared" ref="N104:N125" si="32">(M104/M133-1)*100</f>
        <v>-91.379812173524073</v>
      </c>
      <c r="O104" s="3">
        <f t="shared" ref="O104:O119" si="33">SUM(B104:M104)</f>
        <v>6298880</v>
      </c>
      <c r="P104" s="5">
        <f t="shared" ref="P104:P125" si="34">(O104/SUM(B133:M133)-1)*100</f>
        <v>-74.098205406090017</v>
      </c>
    </row>
    <row r="105" spans="1:16" x14ac:dyDescent="0.25">
      <c r="A105" s="2" t="s">
        <v>8</v>
      </c>
      <c r="B105" s="3">
        <v>426678</v>
      </c>
      <c r="C105" s="3">
        <v>384614</v>
      </c>
      <c r="D105" s="3">
        <v>150494</v>
      </c>
      <c r="E105" s="3">
        <v>324</v>
      </c>
      <c r="F105" s="3">
        <v>472</v>
      </c>
      <c r="G105" s="3">
        <v>17296</v>
      </c>
      <c r="H105" s="3">
        <v>89412</v>
      </c>
      <c r="I105" s="3">
        <v>133098</v>
      </c>
      <c r="J105" s="3">
        <v>107294</v>
      </c>
      <c r="K105" s="3">
        <v>96188</v>
      </c>
      <c r="L105" s="3">
        <v>40612</v>
      </c>
      <c r="M105" s="3">
        <v>51464</v>
      </c>
      <c r="N105" s="5">
        <f t="shared" si="32"/>
        <v>-88.739716436198151</v>
      </c>
      <c r="O105" s="3">
        <f t="shared" si="33"/>
        <v>1497946</v>
      </c>
      <c r="P105" s="5">
        <f t="shared" si="34"/>
        <v>-79.16586461162548</v>
      </c>
    </row>
    <row r="106" spans="1:16" x14ac:dyDescent="0.25">
      <c r="A106" s="2" t="s">
        <v>9</v>
      </c>
      <c r="B106" s="3">
        <v>19507</v>
      </c>
      <c r="C106" s="3">
        <v>18627</v>
      </c>
      <c r="D106" s="3">
        <v>10479</v>
      </c>
      <c r="E106" s="3">
        <v>960</v>
      </c>
      <c r="F106" s="3">
        <v>1067</v>
      </c>
      <c r="G106" s="3">
        <v>2453</v>
      </c>
      <c r="H106" s="3">
        <v>7648</v>
      </c>
      <c r="I106" s="3">
        <v>10494</v>
      </c>
      <c r="J106" s="3">
        <v>9335</v>
      </c>
      <c r="K106" s="3">
        <v>6986</v>
      </c>
      <c r="L106" s="3">
        <v>4247</v>
      </c>
      <c r="M106" s="3">
        <v>4077</v>
      </c>
      <c r="N106" s="5">
        <f t="shared" si="32"/>
        <v>-80.271944256266337</v>
      </c>
      <c r="O106" s="3">
        <f t="shared" si="33"/>
        <v>95880</v>
      </c>
      <c r="P106" s="5">
        <f t="shared" si="34"/>
        <v>-64.063237906762311</v>
      </c>
    </row>
    <row r="107" spans="1:16" x14ac:dyDescent="0.25">
      <c r="A107" s="2" t="s">
        <v>10</v>
      </c>
      <c r="B107" s="6">
        <v>20356489.949999999</v>
      </c>
      <c r="C107" s="6">
        <v>20824035</v>
      </c>
      <c r="D107" s="6">
        <v>22143747</v>
      </c>
      <c r="E107" s="6">
        <v>14538631.26</v>
      </c>
      <c r="F107" s="6">
        <v>15545000</v>
      </c>
      <c r="G107" s="6">
        <v>14422685</v>
      </c>
      <c r="H107" s="6">
        <v>15846510.439999999</v>
      </c>
      <c r="I107" s="6">
        <v>16048856.9</v>
      </c>
      <c r="J107" s="6">
        <v>18152517</v>
      </c>
      <c r="K107" s="6">
        <v>19536989</v>
      </c>
      <c r="L107" s="6">
        <v>20805034</v>
      </c>
      <c r="M107" s="6">
        <v>19667495.670000002</v>
      </c>
      <c r="N107" s="5">
        <f t="shared" si="32"/>
        <v>-13.48544226881565</v>
      </c>
      <c r="O107" s="6">
        <f t="shared" si="33"/>
        <v>217887991.22000003</v>
      </c>
      <c r="P107" s="5">
        <f t="shared" si="34"/>
        <v>-23.226443211322724</v>
      </c>
    </row>
    <row r="108" spans="1:16" x14ac:dyDescent="0.25">
      <c r="A108" s="30" t="s">
        <v>22</v>
      </c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2"/>
    </row>
    <row r="109" spans="1:16" x14ac:dyDescent="0.25">
      <c r="A109" s="2" t="s">
        <v>6</v>
      </c>
      <c r="B109" s="3">
        <v>418096</v>
      </c>
      <c r="C109" s="3">
        <v>421567</v>
      </c>
      <c r="D109" s="3">
        <v>169388</v>
      </c>
      <c r="E109" s="3">
        <v>2370</v>
      </c>
      <c r="F109" s="3">
        <v>3081</v>
      </c>
      <c r="G109" s="3">
        <v>3348</v>
      </c>
      <c r="H109" s="3">
        <v>152818</v>
      </c>
      <c r="I109" s="3">
        <v>252022</v>
      </c>
      <c r="J109" s="3">
        <v>128664</v>
      </c>
      <c r="K109" s="3">
        <v>110346</v>
      </c>
      <c r="L109" s="3">
        <v>39875</v>
      </c>
      <c r="M109" s="3">
        <v>46475</v>
      </c>
      <c r="N109" s="5">
        <f t="shared" si="32"/>
        <v>-90.263120955188356</v>
      </c>
      <c r="O109" s="3">
        <f t="shared" si="33"/>
        <v>1748050</v>
      </c>
      <c r="P109" s="5">
        <f t="shared" si="34"/>
        <v>-76.087812670607136</v>
      </c>
    </row>
    <row r="110" spans="1:16" x14ac:dyDescent="0.25">
      <c r="A110" s="2" t="s">
        <v>7</v>
      </c>
      <c r="B110" s="3">
        <v>413648</v>
      </c>
      <c r="C110" s="3">
        <v>419715</v>
      </c>
      <c r="D110" s="3">
        <v>168196</v>
      </c>
      <c r="E110" s="3">
        <v>2318</v>
      </c>
      <c r="F110" s="3">
        <v>3081</v>
      </c>
      <c r="G110" s="3">
        <v>3348</v>
      </c>
      <c r="H110" s="3">
        <v>151915</v>
      </c>
      <c r="I110" s="3">
        <v>250844</v>
      </c>
      <c r="J110" s="3">
        <v>128093</v>
      </c>
      <c r="K110" s="3">
        <v>110072</v>
      </c>
      <c r="L110" s="3">
        <v>39538</v>
      </c>
      <c r="M110" s="3">
        <v>46061</v>
      </c>
      <c r="N110" s="5">
        <f t="shared" si="32"/>
        <v>-90.245178287415797</v>
      </c>
      <c r="O110" s="3">
        <f t="shared" si="33"/>
        <v>1736829</v>
      </c>
      <c r="P110" s="5">
        <f t="shared" si="34"/>
        <v>-76.084150768129604</v>
      </c>
    </row>
    <row r="111" spans="1:16" x14ac:dyDescent="0.25">
      <c r="A111" s="2" t="s">
        <v>8</v>
      </c>
      <c r="B111" s="3">
        <v>4446</v>
      </c>
      <c r="C111" s="3">
        <v>1852</v>
      </c>
      <c r="D111" s="3">
        <v>1068</v>
      </c>
      <c r="E111" s="3">
        <v>0</v>
      </c>
      <c r="F111" s="3">
        <v>0</v>
      </c>
      <c r="G111" s="3">
        <v>0</v>
      </c>
      <c r="H111" s="3">
        <v>840</v>
      </c>
      <c r="I111" s="3">
        <v>1178</v>
      </c>
      <c r="J111" s="3">
        <v>564</v>
      </c>
      <c r="K111" s="3">
        <v>256</v>
      </c>
      <c r="L111" s="3">
        <v>282</v>
      </c>
      <c r="M111" s="3">
        <v>378</v>
      </c>
      <c r="N111" s="5">
        <f t="shared" si="32"/>
        <v>-92.535545023696685</v>
      </c>
      <c r="O111" s="3">
        <f t="shared" si="33"/>
        <v>10864</v>
      </c>
      <c r="P111" s="5">
        <f t="shared" si="34"/>
        <v>-77.263404629358334</v>
      </c>
    </row>
    <row r="112" spans="1:16" x14ac:dyDescent="0.25">
      <c r="A112" s="2" t="s">
        <v>9</v>
      </c>
      <c r="B112" s="3">
        <v>3404</v>
      </c>
      <c r="C112" s="3">
        <v>3196</v>
      </c>
      <c r="D112" s="3">
        <v>1867</v>
      </c>
      <c r="E112" s="3">
        <v>259</v>
      </c>
      <c r="F112" s="3">
        <v>283</v>
      </c>
      <c r="G112" s="3">
        <v>280</v>
      </c>
      <c r="H112" s="3">
        <v>1577</v>
      </c>
      <c r="I112" s="3">
        <v>2676</v>
      </c>
      <c r="J112" s="3">
        <v>2135</v>
      </c>
      <c r="K112" s="3">
        <v>1622</v>
      </c>
      <c r="L112" s="3">
        <v>916</v>
      </c>
      <c r="M112" s="3">
        <v>767</v>
      </c>
      <c r="N112" s="5">
        <f t="shared" si="32"/>
        <v>-79.314994606256732</v>
      </c>
      <c r="O112" s="3">
        <f t="shared" si="33"/>
        <v>18982</v>
      </c>
      <c r="P112" s="5">
        <f t="shared" si="34"/>
        <v>-63.432864573299938</v>
      </c>
    </row>
    <row r="113" spans="1:16" x14ac:dyDescent="0.25">
      <c r="A113" s="2" t="s">
        <v>10</v>
      </c>
      <c r="B113" s="6">
        <v>1337267</v>
      </c>
      <c r="C113" s="6">
        <v>1396340</v>
      </c>
      <c r="D113" s="6">
        <v>1221243</v>
      </c>
      <c r="E113" s="6">
        <v>1161896</v>
      </c>
      <c r="F113" s="6">
        <v>1396162</v>
      </c>
      <c r="G113" s="6">
        <v>1439836</v>
      </c>
      <c r="H113" s="6">
        <v>1470560</v>
      </c>
      <c r="I113" s="6">
        <v>1198437</v>
      </c>
      <c r="J113" s="6">
        <v>1301913</v>
      </c>
      <c r="K113" s="6">
        <v>1237949</v>
      </c>
      <c r="L113" s="6">
        <v>1326894</v>
      </c>
      <c r="M113" s="6">
        <v>1299056</v>
      </c>
      <c r="N113" s="5">
        <f t="shared" si="32"/>
        <v>-17.340291975354592</v>
      </c>
      <c r="O113" s="6">
        <f t="shared" si="33"/>
        <v>15787553</v>
      </c>
      <c r="P113" s="5">
        <f t="shared" si="34"/>
        <v>-3.8647196792931715</v>
      </c>
    </row>
    <row r="114" spans="1:16" x14ac:dyDescent="0.25">
      <c r="A114" s="30" t="s">
        <v>23</v>
      </c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2"/>
    </row>
    <row r="115" spans="1:16" x14ac:dyDescent="0.25">
      <c r="A115" s="2" t="s">
        <v>6</v>
      </c>
      <c r="B115" s="3">
        <v>22649</v>
      </c>
      <c r="C115" s="3">
        <v>20818</v>
      </c>
      <c r="D115" s="3">
        <v>6420</v>
      </c>
      <c r="E115" s="3">
        <v>0</v>
      </c>
      <c r="F115" s="3">
        <v>0</v>
      </c>
      <c r="G115" s="3">
        <v>621</v>
      </c>
      <c r="H115" s="3">
        <v>5424</v>
      </c>
      <c r="I115" s="3">
        <v>16311</v>
      </c>
      <c r="J115" s="3">
        <v>12367</v>
      </c>
      <c r="K115" s="3">
        <v>5591</v>
      </c>
      <c r="L115" s="3">
        <v>1593</v>
      </c>
      <c r="M115" s="3">
        <f>[2]Dezember!$D$31</f>
        <v>4634</v>
      </c>
      <c r="N115" s="5">
        <f t="shared" si="32"/>
        <v>-81.420151557676107</v>
      </c>
      <c r="O115" s="3">
        <f t="shared" si="33"/>
        <v>96428</v>
      </c>
      <c r="P115" s="5">
        <f t="shared" si="34"/>
        <v>-82.635753837842714</v>
      </c>
    </row>
    <row r="116" spans="1:16" x14ac:dyDescent="0.25">
      <c r="A116" s="2" t="s">
        <v>7</v>
      </c>
      <c r="B116" s="3">
        <v>22649</v>
      </c>
      <c r="C116" s="3">
        <v>20818</v>
      </c>
      <c r="D116" s="3">
        <v>6420</v>
      </c>
      <c r="E116" s="3">
        <v>0</v>
      </c>
      <c r="F116" s="3">
        <v>0</v>
      </c>
      <c r="G116" s="3">
        <v>621</v>
      </c>
      <c r="H116" s="3">
        <v>5424</v>
      </c>
      <c r="I116" s="3">
        <v>16311</v>
      </c>
      <c r="J116" s="3">
        <v>12283</v>
      </c>
      <c r="K116" s="3">
        <v>5591</v>
      </c>
      <c r="L116" s="3">
        <v>1564</v>
      </c>
      <c r="M116" s="3">
        <f>[2]Dezember!$D$31</f>
        <v>4634</v>
      </c>
      <c r="N116" s="5">
        <f t="shared" si="32"/>
        <v>-81.420151557676107</v>
      </c>
      <c r="O116" s="3">
        <f t="shared" si="33"/>
        <v>96315</v>
      </c>
      <c r="P116" s="5">
        <f t="shared" si="34"/>
        <v>-82.648071947941517</v>
      </c>
    </row>
    <row r="117" spans="1:16" x14ac:dyDescent="0.25">
      <c r="A117" s="2" t="s">
        <v>8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5"/>
      <c r="O117" s="3">
        <v>0</v>
      </c>
      <c r="P117" s="5"/>
    </row>
    <row r="118" spans="1:16" x14ac:dyDescent="0.25">
      <c r="A118" s="2" t="s">
        <v>9</v>
      </c>
      <c r="B118" s="3">
        <v>326</v>
      </c>
      <c r="C118" s="3">
        <v>309</v>
      </c>
      <c r="D118" s="3">
        <v>138</v>
      </c>
      <c r="E118" s="3">
        <v>0</v>
      </c>
      <c r="F118" s="3">
        <v>0</v>
      </c>
      <c r="G118" s="3">
        <v>24</v>
      </c>
      <c r="H118" s="3">
        <v>114</v>
      </c>
      <c r="I118" s="3">
        <v>175</v>
      </c>
      <c r="J118" s="3">
        <v>189</v>
      </c>
      <c r="K118" s="3">
        <v>106</v>
      </c>
      <c r="L118" s="3">
        <v>38</v>
      </c>
      <c r="M118" s="3">
        <v>68</v>
      </c>
      <c r="N118" s="5">
        <f t="shared" si="32"/>
        <v>-80.346820809248555</v>
      </c>
      <c r="O118" s="3">
        <f t="shared" si="33"/>
        <v>1487</v>
      </c>
      <c r="P118" s="5">
        <f t="shared" si="34"/>
        <v>-75.331785003317847</v>
      </c>
    </row>
    <row r="119" spans="1:16" x14ac:dyDescent="0.25">
      <c r="A119" s="2" t="s">
        <v>10</v>
      </c>
      <c r="B119" s="6">
        <v>967</v>
      </c>
      <c r="C119" s="6">
        <v>1648</v>
      </c>
      <c r="D119" s="6">
        <v>1343</v>
      </c>
      <c r="E119" s="6">
        <v>0</v>
      </c>
      <c r="F119" s="6">
        <v>0</v>
      </c>
      <c r="G119" s="6">
        <v>4.7E-2</v>
      </c>
      <c r="H119" s="6">
        <v>0</v>
      </c>
      <c r="I119" s="6">
        <v>504</v>
      </c>
      <c r="J119" s="6">
        <v>240</v>
      </c>
      <c r="K119" s="6">
        <v>0</v>
      </c>
      <c r="L119" s="6">
        <v>0</v>
      </c>
      <c r="M119" s="6">
        <v>0</v>
      </c>
      <c r="N119" s="5">
        <v>-99.4</v>
      </c>
      <c r="O119" s="6">
        <f t="shared" si="33"/>
        <v>4702.0470000000005</v>
      </c>
      <c r="P119" s="5">
        <v>-87.6</v>
      </c>
    </row>
    <row r="120" spans="1:16" x14ac:dyDescent="0.25">
      <c r="A120" s="30" t="s">
        <v>11</v>
      </c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2"/>
    </row>
    <row r="121" spans="1:16" x14ac:dyDescent="0.25">
      <c r="A121" s="2" t="s">
        <v>6</v>
      </c>
      <c r="B121" s="3">
        <v>2534418</v>
      </c>
      <c r="C121" s="3">
        <v>2459846</v>
      </c>
      <c r="D121" s="3">
        <v>984262</v>
      </c>
      <c r="E121" s="3">
        <v>15002</v>
      </c>
      <c r="F121" s="3">
        <v>23283</v>
      </c>
      <c r="G121" s="3">
        <v>142093</v>
      </c>
      <c r="H121" s="3">
        <v>734612</v>
      </c>
      <c r="I121" s="3">
        <v>1066049</v>
      </c>
      <c r="J121" s="3">
        <v>703278</v>
      </c>
      <c r="K121" s="3">
        <v>494044</v>
      </c>
      <c r="L121" s="3">
        <v>222583</v>
      </c>
      <c r="M121" s="3">
        <v>277946</v>
      </c>
      <c r="N121" s="5">
        <f t="shared" si="32"/>
        <v>-90.638674232626315</v>
      </c>
      <c r="O121" s="3">
        <f>SUM(O103+O109+O115)</f>
        <v>9657416</v>
      </c>
      <c r="P121" s="5">
        <f t="shared" si="34"/>
        <v>-75.568042574994621</v>
      </c>
    </row>
    <row r="122" spans="1:16" x14ac:dyDescent="0.25">
      <c r="A122" s="2" t="s">
        <v>7</v>
      </c>
      <c r="B122" s="3">
        <v>2099939</v>
      </c>
      <c r="C122" s="3">
        <v>2072360</v>
      </c>
      <c r="D122" s="3">
        <v>831174</v>
      </c>
      <c r="E122" s="3">
        <v>14581</v>
      </c>
      <c r="F122" s="3">
        <f>SUM(F104+F110+F116)</f>
        <v>22612</v>
      </c>
      <c r="G122" s="3">
        <v>124771</v>
      </c>
      <c r="H122" s="3">
        <v>643741</v>
      </c>
      <c r="I122" s="3">
        <v>930524</v>
      </c>
      <c r="J122" s="3">
        <v>593658</v>
      </c>
      <c r="K122" s="3">
        <v>395533</v>
      </c>
      <c r="L122" s="3">
        <v>179772</v>
      </c>
      <c r="M122" s="3">
        <v>223359</v>
      </c>
      <c r="N122" s="5">
        <f t="shared" si="32"/>
        <v>-91.066165309479814</v>
      </c>
      <c r="O122" s="3">
        <f t="shared" ref="O122:O125" si="35">SUM(O104+O110+O116)</f>
        <v>8132024</v>
      </c>
      <c r="P122" s="5">
        <f t="shared" si="34"/>
        <v>-74.694683166979061</v>
      </c>
    </row>
    <row r="123" spans="1:16" x14ac:dyDescent="0.25">
      <c r="A123" s="2" t="s">
        <v>8</v>
      </c>
      <c r="B123" s="3">
        <v>431124</v>
      </c>
      <c r="C123" s="3">
        <v>386466</v>
      </c>
      <c r="D123" s="3">
        <v>151562</v>
      </c>
      <c r="E123" s="3">
        <v>324</v>
      </c>
      <c r="F123" s="3">
        <f>SUM(F105+F111+F117)</f>
        <v>472</v>
      </c>
      <c r="G123" s="3">
        <v>17296</v>
      </c>
      <c r="H123" s="3">
        <v>90252</v>
      </c>
      <c r="I123" s="3">
        <v>134276</v>
      </c>
      <c r="J123" s="3">
        <v>107858</v>
      </c>
      <c r="K123" s="3">
        <v>96444</v>
      </c>
      <c r="L123" s="3">
        <v>40894</v>
      </c>
      <c r="M123" s="3">
        <v>51842</v>
      </c>
      <c r="N123" s="5">
        <f t="shared" si="32"/>
        <v>-88.781313297439539</v>
      </c>
      <c r="O123" s="3">
        <f t="shared" si="35"/>
        <v>1508810</v>
      </c>
      <c r="P123" s="5">
        <f t="shared" si="34"/>
        <v>-79.153304817616117</v>
      </c>
    </row>
    <row r="124" spans="1:16" x14ac:dyDescent="0.25">
      <c r="A124" s="2" t="s">
        <v>9</v>
      </c>
      <c r="B124" s="3">
        <v>23237</v>
      </c>
      <c r="C124" s="3">
        <v>22132</v>
      </c>
      <c r="D124" s="3">
        <v>12484</v>
      </c>
      <c r="E124" s="3">
        <v>1219</v>
      </c>
      <c r="F124" s="3">
        <f>SUM(F106+F112+F118)</f>
        <v>1350</v>
      </c>
      <c r="G124" s="3">
        <v>2757</v>
      </c>
      <c r="H124" s="3">
        <v>9339</v>
      </c>
      <c r="I124" s="3">
        <v>13345</v>
      </c>
      <c r="J124" s="3">
        <v>11659</v>
      </c>
      <c r="K124" s="3">
        <v>8714</v>
      </c>
      <c r="L124" s="3">
        <v>5201</v>
      </c>
      <c r="M124" s="3">
        <v>4912</v>
      </c>
      <c r="N124" s="5">
        <f t="shared" si="32"/>
        <v>-80.12944983818771</v>
      </c>
      <c r="O124" s="3">
        <f t="shared" si="35"/>
        <v>116349</v>
      </c>
      <c r="P124" s="5">
        <f t="shared" si="34"/>
        <v>-64.171645008314343</v>
      </c>
    </row>
    <row r="125" spans="1:16" x14ac:dyDescent="0.25">
      <c r="A125" s="2" t="s">
        <v>10</v>
      </c>
      <c r="B125" s="6">
        <v>21694723.949999999</v>
      </c>
      <c r="C125" s="6">
        <v>22222023</v>
      </c>
      <c r="D125" s="6">
        <v>23366333</v>
      </c>
      <c r="E125" s="6">
        <v>15700527.26</v>
      </c>
      <c r="F125" s="6">
        <f t="shared" ref="F125" si="36">SUM(F107+F113+F119)</f>
        <v>16941162</v>
      </c>
      <c r="G125" s="6">
        <v>15862521.047</v>
      </c>
      <c r="H125" s="6">
        <v>17317070.486000001</v>
      </c>
      <c r="I125" s="6">
        <v>17247797.899999999</v>
      </c>
      <c r="J125" s="6">
        <v>19454670</v>
      </c>
      <c r="K125" s="6">
        <v>20774938</v>
      </c>
      <c r="L125" s="6">
        <v>22131928</v>
      </c>
      <c r="M125" s="6">
        <v>20966565.670000002</v>
      </c>
      <c r="N125" s="5">
        <f t="shared" si="32"/>
        <v>-13.742632298989898</v>
      </c>
      <c r="O125" s="6">
        <f t="shared" si="35"/>
        <v>233680246.26700002</v>
      </c>
      <c r="P125" s="5">
        <f t="shared" si="34"/>
        <v>-22.175659363752366</v>
      </c>
    </row>
    <row r="126" spans="1:16" x14ac:dyDescent="0.25">
      <c r="A126" s="14" t="s">
        <v>25</v>
      </c>
    </row>
    <row r="128" spans="1:16" x14ac:dyDescent="0.25">
      <c r="B128" s="29">
        <v>2019</v>
      </c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</row>
    <row r="129" spans="1:16" x14ac:dyDescent="0.25">
      <c r="A129" s="1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 t="s">
        <v>20</v>
      </c>
      <c r="O129" s="25"/>
      <c r="P129" s="25" t="s">
        <v>20</v>
      </c>
    </row>
    <row r="130" spans="1:16" x14ac:dyDescent="0.25">
      <c r="A130" s="1"/>
      <c r="B130" s="26" t="s">
        <v>12</v>
      </c>
      <c r="C130" s="26" t="s">
        <v>13</v>
      </c>
      <c r="D130" s="26" t="s">
        <v>0</v>
      </c>
      <c r="E130" s="26" t="s">
        <v>14</v>
      </c>
      <c r="F130" s="26" t="s">
        <v>1</v>
      </c>
      <c r="G130" s="26" t="s">
        <v>2</v>
      </c>
      <c r="H130" s="26" t="s">
        <v>3</v>
      </c>
      <c r="I130" s="26" t="s">
        <v>15</v>
      </c>
      <c r="J130" s="26" t="s">
        <v>16</v>
      </c>
      <c r="K130" s="26" t="s">
        <v>17</v>
      </c>
      <c r="L130" s="26" t="s">
        <v>18</v>
      </c>
      <c r="M130" s="26" t="s">
        <v>19</v>
      </c>
      <c r="N130" s="26" t="s">
        <v>21</v>
      </c>
      <c r="O130" s="26" t="s">
        <v>4</v>
      </c>
      <c r="P130" s="26" t="s">
        <v>4</v>
      </c>
    </row>
    <row r="131" spans="1:16" x14ac:dyDescent="0.25">
      <c r="A131" s="30" t="s">
        <v>5</v>
      </c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2"/>
    </row>
    <row r="132" spans="1:16" x14ac:dyDescent="0.25">
      <c r="A132" s="2" t="s">
        <v>6</v>
      </c>
      <c r="B132" s="3">
        <v>1830923</v>
      </c>
      <c r="C132" s="3">
        <v>1863688</v>
      </c>
      <c r="D132" s="3">
        <v>2365089</v>
      </c>
      <c r="E132" s="3">
        <v>2744184</v>
      </c>
      <c r="F132" s="3">
        <v>2877161</v>
      </c>
      <c r="G132" s="3">
        <v>2985210</v>
      </c>
      <c r="H132" s="3">
        <v>3161400</v>
      </c>
      <c r="I132" s="3">
        <v>3151020</v>
      </c>
      <c r="J132" s="3">
        <v>2977411</v>
      </c>
      <c r="K132" s="3">
        <v>2848057</v>
      </c>
      <c r="L132" s="3">
        <v>2391208</v>
      </c>
      <c r="M132" s="3">
        <v>2466838</v>
      </c>
      <c r="N132" s="5">
        <f>(M132/M161-1)*100</f>
        <v>11.600874226557867</v>
      </c>
      <c r="O132" s="3">
        <f>SUM(B132:M132)</f>
        <v>31662189</v>
      </c>
      <c r="P132" s="5">
        <f>(O132/O161-1)*100</f>
        <v>17.105622116297738</v>
      </c>
    </row>
    <row r="133" spans="1:16" x14ac:dyDescent="0.25">
      <c r="A133" s="2" t="s">
        <v>7</v>
      </c>
      <c r="B133" s="3">
        <v>1448127</v>
      </c>
      <c r="C133" s="3">
        <v>1506199</v>
      </c>
      <c r="D133" s="3">
        <v>1831123</v>
      </c>
      <c r="E133" s="3">
        <v>2094419</v>
      </c>
      <c r="F133" s="3">
        <v>2218620</v>
      </c>
      <c r="G133" s="3">
        <v>2278897</v>
      </c>
      <c r="H133" s="3">
        <v>2356272</v>
      </c>
      <c r="I133" s="3">
        <v>2365050</v>
      </c>
      <c r="J133" s="3">
        <v>2246090</v>
      </c>
      <c r="K133" s="3">
        <v>2107842</v>
      </c>
      <c r="L133" s="3">
        <v>1862657</v>
      </c>
      <c r="M133" s="3">
        <v>2003019</v>
      </c>
      <c r="N133" s="5">
        <f t="shared" ref="N133:N136" si="37">(M133/M162-1)*100</f>
        <v>10.54310753981833</v>
      </c>
      <c r="O133" s="3">
        <f t="shared" ref="O133:O136" si="38">SUM(B133:M133)</f>
        <v>24318315</v>
      </c>
      <c r="P133" s="5">
        <f t="shared" ref="P133:P135" si="39">(O133/O162-1)*100</f>
        <v>20.010431563627627</v>
      </c>
    </row>
    <row r="134" spans="1:16" x14ac:dyDescent="0.25">
      <c r="A134" s="2" t="s">
        <v>8</v>
      </c>
      <c r="B134" s="3">
        <v>376568</v>
      </c>
      <c r="C134" s="3">
        <v>350308</v>
      </c>
      <c r="D134" s="3">
        <v>512190</v>
      </c>
      <c r="E134" s="3">
        <v>624270</v>
      </c>
      <c r="F134" s="3">
        <v>633302</v>
      </c>
      <c r="G134" s="3">
        <v>690164</v>
      </c>
      <c r="H134" s="3">
        <v>789696</v>
      </c>
      <c r="I134" s="3">
        <v>776420</v>
      </c>
      <c r="J134" s="3">
        <v>723236</v>
      </c>
      <c r="K134" s="3">
        <v>733498</v>
      </c>
      <c r="L134" s="3">
        <v>523172</v>
      </c>
      <c r="M134" s="3">
        <v>457040</v>
      </c>
      <c r="N134" s="5">
        <f t="shared" si="37"/>
        <v>16.425514571020994</v>
      </c>
      <c r="O134" s="3">
        <f t="shared" si="38"/>
        <v>7189864</v>
      </c>
      <c r="P134" s="5">
        <f t="shared" si="39"/>
        <v>7.6439746680041276</v>
      </c>
    </row>
    <row r="135" spans="1:16" x14ac:dyDescent="0.25">
      <c r="A135" s="2" t="s">
        <v>9</v>
      </c>
      <c r="B135" s="3">
        <v>18171</v>
      </c>
      <c r="C135" s="3">
        <v>17263</v>
      </c>
      <c r="D135" s="3">
        <v>20909</v>
      </c>
      <c r="E135" s="3">
        <v>22842</v>
      </c>
      <c r="F135" s="3">
        <v>24377</v>
      </c>
      <c r="G135" s="3">
        <v>24321</v>
      </c>
      <c r="H135" s="3">
        <v>25169</v>
      </c>
      <c r="I135" s="3">
        <v>24696</v>
      </c>
      <c r="J135" s="3">
        <v>24231</v>
      </c>
      <c r="K135" s="3">
        <v>23557</v>
      </c>
      <c r="L135" s="3">
        <v>20600</v>
      </c>
      <c r="M135" s="3">
        <v>20666</v>
      </c>
      <c r="N135" s="5">
        <f t="shared" si="37"/>
        <v>5.0582075135986893</v>
      </c>
      <c r="O135" s="3">
        <f t="shared" si="38"/>
        <v>266802</v>
      </c>
      <c r="P135" s="5">
        <f t="shared" si="39"/>
        <v>10.704386649184251</v>
      </c>
    </row>
    <row r="136" spans="1:16" x14ac:dyDescent="0.25">
      <c r="A136" s="2" t="s">
        <v>10</v>
      </c>
      <c r="B136" s="7">
        <v>21225661.450000003</v>
      </c>
      <c r="C136" s="7">
        <v>20218976.879999999</v>
      </c>
      <c r="D136" s="7">
        <v>25196664.939999998</v>
      </c>
      <c r="E136" s="6">
        <v>23535265.109999999</v>
      </c>
      <c r="F136" s="7">
        <v>23661445.829999998</v>
      </c>
      <c r="G136" s="7">
        <v>22146220.91</v>
      </c>
      <c r="H136" s="7">
        <v>23347736.43</v>
      </c>
      <c r="I136" s="7">
        <v>23575087.920000002</v>
      </c>
      <c r="J136" s="7">
        <v>24913342.609999999</v>
      </c>
      <c r="K136" s="7">
        <v>26646453.59</v>
      </c>
      <c r="L136" s="6">
        <v>26606020.960000001</v>
      </c>
      <c r="M136" s="6">
        <v>22733163.280000001</v>
      </c>
      <c r="N136" s="5">
        <f t="shared" si="37"/>
        <v>-3.1967245127298316</v>
      </c>
      <c r="O136" s="8">
        <f t="shared" si="38"/>
        <v>283806039.91000009</v>
      </c>
      <c r="P136" s="5">
        <v>-3.9</v>
      </c>
    </row>
    <row r="137" spans="1:16" x14ac:dyDescent="0.25">
      <c r="A137" s="30" t="s">
        <v>22</v>
      </c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2"/>
    </row>
    <row r="138" spans="1:16" x14ac:dyDescent="0.25">
      <c r="A138" s="2" t="s">
        <v>6</v>
      </c>
      <c r="B138" s="3">
        <v>365995</v>
      </c>
      <c r="C138" s="3">
        <v>359455</v>
      </c>
      <c r="D138" s="3">
        <v>477533</v>
      </c>
      <c r="E138" s="3">
        <v>653258</v>
      </c>
      <c r="F138" s="3">
        <v>674101</v>
      </c>
      <c r="G138" s="3">
        <v>721565</v>
      </c>
      <c r="H138" s="3">
        <v>798453</v>
      </c>
      <c r="I138" s="3">
        <v>823653</v>
      </c>
      <c r="J138" s="3">
        <v>762361</v>
      </c>
      <c r="K138" s="3">
        <v>703405</v>
      </c>
      <c r="L138" s="3">
        <v>493201</v>
      </c>
      <c r="M138" s="3">
        <v>477309</v>
      </c>
      <c r="N138" s="5">
        <f>(M138/M167-1)*100</f>
        <v>15.175740435984931</v>
      </c>
      <c r="O138" s="3">
        <f t="shared" ref="O138:O142" si="40">SUM(B138:M138)</f>
        <v>7310289</v>
      </c>
      <c r="P138" s="5">
        <f>(O138/O167-1)*100</f>
        <v>7.3751314044861127</v>
      </c>
    </row>
    <row r="139" spans="1:16" x14ac:dyDescent="0.25">
      <c r="A139" s="2" t="s">
        <v>7</v>
      </c>
      <c r="B139" s="3">
        <v>364047</v>
      </c>
      <c r="C139" s="3">
        <v>358353</v>
      </c>
      <c r="D139" s="3">
        <v>475133</v>
      </c>
      <c r="E139" s="3">
        <v>647740</v>
      </c>
      <c r="F139" s="3">
        <v>670735</v>
      </c>
      <c r="G139" s="3">
        <v>717883</v>
      </c>
      <c r="H139" s="3">
        <v>792947</v>
      </c>
      <c r="I139" s="3">
        <v>818121</v>
      </c>
      <c r="J139" s="3">
        <v>758113</v>
      </c>
      <c r="K139" s="3">
        <v>697615</v>
      </c>
      <c r="L139" s="3">
        <v>489377</v>
      </c>
      <c r="M139" s="3">
        <v>472187</v>
      </c>
      <c r="N139" s="5">
        <f t="shared" ref="N139:N142" si="41">(M139/M168-1)*100</f>
        <v>14.89853027058594</v>
      </c>
      <c r="O139" s="3">
        <f t="shared" si="40"/>
        <v>7262251</v>
      </c>
      <c r="P139" s="5">
        <f t="shared" ref="P139:P141" si="42">(O139/O168-1)*100</f>
        <v>7.4268721503166768</v>
      </c>
    </row>
    <row r="140" spans="1:16" x14ac:dyDescent="0.25">
      <c r="A140" s="2" t="s">
        <v>8</v>
      </c>
      <c r="B140" s="3">
        <v>1948</v>
      </c>
      <c r="C140" s="3">
        <v>1052</v>
      </c>
      <c r="D140" s="3">
        <v>2382</v>
      </c>
      <c r="E140" s="3">
        <v>5518</v>
      </c>
      <c r="F140" s="3">
        <v>3364</v>
      </c>
      <c r="G140" s="3">
        <v>3618</v>
      </c>
      <c r="H140" s="3">
        <v>5506</v>
      </c>
      <c r="I140" s="3">
        <v>5532</v>
      </c>
      <c r="J140" s="3">
        <v>4212</v>
      </c>
      <c r="K140" s="3">
        <v>5790</v>
      </c>
      <c r="L140" s="3">
        <v>3796</v>
      </c>
      <c r="M140" s="3">
        <v>5064</v>
      </c>
      <c r="N140" s="5">
        <f t="shared" si="41"/>
        <v>46.443030653556974</v>
      </c>
      <c r="O140" s="3">
        <f t="shared" si="40"/>
        <v>47782</v>
      </c>
      <c r="P140" s="5">
        <f t="shared" si="42"/>
        <v>3.1384907615265023</v>
      </c>
    </row>
    <row r="141" spans="1:16" x14ac:dyDescent="0.25">
      <c r="A141" s="2" t="s">
        <v>9</v>
      </c>
      <c r="B141" s="3">
        <v>3187</v>
      </c>
      <c r="C141" s="3">
        <v>2854</v>
      </c>
      <c r="D141" s="3">
        <v>3499</v>
      </c>
      <c r="E141" s="3">
        <v>4547</v>
      </c>
      <c r="F141" s="3">
        <v>4868</v>
      </c>
      <c r="G141" s="3">
        <v>4951</v>
      </c>
      <c r="H141" s="3">
        <v>5306</v>
      </c>
      <c r="I141" s="3">
        <v>5366</v>
      </c>
      <c r="J141" s="3">
        <v>5076</v>
      </c>
      <c r="K141" s="3">
        <v>4906</v>
      </c>
      <c r="L141" s="3">
        <v>3642</v>
      </c>
      <c r="M141" s="3">
        <v>3708</v>
      </c>
      <c r="N141" s="5">
        <f t="shared" si="41"/>
        <v>13.394495412844032</v>
      </c>
      <c r="O141" s="3">
        <f t="shared" si="40"/>
        <v>51910</v>
      </c>
      <c r="P141" s="5">
        <f t="shared" si="42"/>
        <v>6.5104540698032398</v>
      </c>
    </row>
    <row r="142" spans="1:16" x14ac:dyDescent="0.25">
      <c r="A142" s="2" t="s">
        <v>10</v>
      </c>
      <c r="B142" s="6">
        <v>1334960</v>
      </c>
      <c r="C142" s="6">
        <v>1233616</v>
      </c>
      <c r="D142" s="6">
        <v>1347736</v>
      </c>
      <c r="E142" s="6">
        <v>1333546</v>
      </c>
      <c r="F142" s="6">
        <v>1417094</v>
      </c>
      <c r="G142" s="7">
        <v>1205271</v>
      </c>
      <c r="H142" s="7">
        <v>1246516</v>
      </c>
      <c r="I142" s="7">
        <v>1310485</v>
      </c>
      <c r="J142" s="7">
        <v>1248688</v>
      </c>
      <c r="K142" s="7">
        <v>1610097</v>
      </c>
      <c r="L142" s="6">
        <v>1562646</v>
      </c>
      <c r="M142" s="6">
        <v>1571571</v>
      </c>
      <c r="N142" s="5">
        <f t="shared" si="41"/>
        <v>34.212872580818711</v>
      </c>
      <c r="O142" s="7">
        <f t="shared" si="40"/>
        <v>16422226</v>
      </c>
      <c r="P142" s="5">
        <v>3.7</v>
      </c>
    </row>
    <row r="143" spans="1:16" x14ac:dyDescent="0.25">
      <c r="A143" s="30" t="s">
        <v>23</v>
      </c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2"/>
    </row>
    <row r="144" spans="1:16" x14ac:dyDescent="0.25">
      <c r="A144" s="2" t="s">
        <v>6</v>
      </c>
      <c r="B144" s="3">
        <v>26163</v>
      </c>
      <c r="C144" s="3">
        <v>27987</v>
      </c>
      <c r="D144" s="3">
        <v>29792</v>
      </c>
      <c r="E144" s="3">
        <v>32974</v>
      </c>
      <c r="F144" s="3">
        <v>39205</v>
      </c>
      <c r="G144" s="3">
        <v>61928</v>
      </c>
      <c r="H144" s="3">
        <v>96156</v>
      </c>
      <c r="I144" s="3">
        <v>93543</v>
      </c>
      <c r="J144" s="3">
        <v>63392</v>
      </c>
      <c r="K144" s="3">
        <v>35783</v>
      </c>
      <c r="L144" s="3">
        <v>23461</v>
      </c>
      <c r="M144" s="3">
        <v>24941</v>
      </c>
      <c r="N144" s="5">
        <f>(M144/M173-1)*100</f>
        <v>-14.064707301106017</v>
      </c>
      <c r="O144" s="3">
        <f t="shared" ref="O144:O148" si="43">SUM(B144:M144)</f>
        <v>555325</v>
      </c>
      <c r="P144" s="5">
        <f>(O144/O173-1)*100</f>
        <v>2.9233512247197613</v>
      </c>
    </row>
    <row r="145" spans="1:16" x14ac:dyDescent="0.25">
      <c r="A145" s="2" t="s">
        <v>7</v>
      </c>
      <c r="B145" s="3">
        <v>25906</v>
      </c>
      <c r="C145" s="3">
        <v>27987</v>
      </c>
      <c r="D145" s="3">
        <v>29792</v>
      </c>
      <c r="E145" s="3">
        <v>32974</v>
      </c>
      <c r="F145" s="3">
        <v>39205</v>
      </c>
      <c r="G145" s="3">
        <v>61928</v>
      </c>
      <c r="H145" s="3">
        <v>96156</v>
      </c>
      <c r="I145" s="3">
        <v>93543</v>
      </c>
      <c r="J145" s="3">
        <v>63392</v>
      </c>
      <c r="K145" s="3">
        <v>35783</v>
      </c>
      <c r="L145" s="3">
        <v>23461</v>
      </c>
      <c r="M145" s="3">
        <v>24941</v>
      </c>
      <c r="N145" s="5">
        <f t="shared" ref="N145:N148" si="44">(M145/M174-1)*100</f>
        <v>-10.848584501000857</v>
      </c>
      <c r="O145" s="3">
        <f t="shared" si="43"/>
        <v>555068</v>
      </c>
      <c r="P145" s="5">
        <f t="shared" ref="P145:P147" si="45">(O145/O174-1)*100</f>
        <v>5.4648816467986361</v>
      </c>
    </row>
    <row r="146" spans="1:16" x14ac:dyDescent="0.25">
      <c r="A146" s="2" t="s">
        <v>8</v>
      </c>
      <c r="B146" s="2">
        <v>0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5"/>
      <c r="O146" s="3">
        <v>0</v>
      </c>
      <c r="P146" s="5"/>
    </row>
    <row r="147" spans="1:16" x14ac:dyDescent="0.25">
      <c r="A147" s="2" t="s">
        <v>9</v>
      </c>
      <c r="B147" s="2">
        <v>381</v>
      </c>
      <c r="C147" s="2">
        <v>350</v>
      </c>
      <c r="D147" s="2">
        <v>381</v>
      </c>
      <c r="E147" s="2">
        <v>408</v>
      </c>
      <c r="F147" s="2">
        <v>483</v>
      </c>
      <c r="G147" s="2">
        <v>646</v>
      </c>
      <c r="H147" s="2">
        <v>807</v>
      </c>
      <c r="I147" s="2">
        <v>809</v>
      </c>
      <c r="J147" s="2">
        <v>652</v>
      </c>
      <c r="K147" s="2">
        <v>425</v>
      </c>
      <c r="L147" s="2">
        <v>340</v>
      </c>
      <c r="M147" s="2">
        <v>346</v>
      </c>
      <c r="N147" s="5">
        <f t="shared" si="44"/>
        <v>-15.609756097560979</v>
      </c>
      <c r="O147" s="3">
        <f t="shared" si="43"/>
        <v>6028</v>
      </c>
      <c r="P147" s="5">
        <f t="shared" si="45"/>
        <v>-5.0110305704380682</v>
      </c>
    </row>
    <row r="148" spans="1:16" x14ac:dyDescent="0.25">
      <c r="A148" s="2" t="s">
        <v>10</v>
      </c>
      <c r="B148" s="7">
        <v>3592</v>
      </c>
      <c r="C148" s="7">
        <v>4724</v>
      </c>
      <c r="D148" s="7">
        <v>4668</v>
      </c>
      <c r="E148" s="7">
        <v>1463</v>
      </c>
      <c r="F148" s="7">
        <v>6059</v>
      </c>
      <c r="G148" s="7">
        <v>6191</v>
      </c>
      <c r="H148" s="7">
        <v>2298</v>
      </c>
      <c r="I148" s="7">
        <v>2075</v>
      </c>
      <c r="J148" s="7">
        <v>1176</v>
      </c>
      <c r="K148" s="7">
        <v>1972</v>
      </c>
      <c r="L148" s="6">
        <v>1537</v>
      </c>
      <c r="M148" s="6">
        <v>2251</v>
      </c>
      <c r="N148" s="5">
        <f t="shared" si="44"/>
        <v>-57.727699530516432</v>
      </c>
      <c r="O148" s="7">
        <f t="shared" si="43"/>
        <v>38006</v>
      </c>
      <c r="P148" s="5">
        <v>-40.9</v>
      </c>
    </row>
    <row r="149" spans="1:16" x14ac:dyDescent="0.25">
      <c r="A149" s="30" t="s">
        <v>11</v>
      </c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2"/>
    </row>
    <row r="150" spans="1:16" x14ac:dyDescent="0.25">
      <c r="A150" s="2" t="s">
        <v>6</v>
      </c>
      <c r="B150" s="3">
        <v>2223081</v>
      </c>
      <c r="C150" s="3">
        <v>2251130</v>
      </c>
      <c r="D150" s="3">
        <v>2872414</v>
      </c>
      <c r="E150" s="3">
        <v>3430416</v>
      </c>
      <c r="F150" s="3">
        <v>3590467</v>
      </c>
      <c r="G150" s="3">
        <v>3768703</v>
      </c>
      <c r="H150" s="3">
        <v>4056009</v>
      </c>
      <c r="I150" s="3">
        <v>4068216</v>
      </c>
      <c r="J150" s="3">
        <v>3803164</v>
      </c>
      <c r="K150" s="3">
        <v>3587245</v>
      </c>
      <c r="L150" s="3">
        <v>2907870</v>
      </c>
      <c r="M150" s="3">
        <v>2969088</v>
      </c>
      <c r="N150" s="5">
        <f>(M150/M179-1)*100</f>
        <v>11.878431804034296</v>
      </c>
      <c r="O150" s="3">
        <f t="shared" ref="O150:O154" si="46">SUM(B150:M150)</f>
        <v>39527803</v>
      </c>
      <c r="P150" s="5">
        <f>(O150/O179-1)*100</f>
        <v>14.95646025634243</v>
      </c>
    </row>
    <row r="151" spans="1:16" x14ac:dyDescent="0.25">
      <c r="A151" s="2" t="s">
        <v>7</v>
      </c>
      <c r="B151" s="3">
        <v>1838080</v>
      </c>
      <c r="C151" s="3">
        <v>1892539</v>
      </c>
      <c r="D151" s="3">
        <v>2336048</v>
      </c>
      <c r="E151" s="3">
        <v>2775133</v>
      </c>
      <c r="F151" s="3">
        <v>2928560</v>
      </c>
      <c r="G151" s="3">
        <v>3058708</v>
      </c>
      <c r="H151" s="3">
        <v>3245375</v>
      </c>
      <c r="I151" s="3">
        <v>3276714</v>
      </c>
      <c r="J151" s="3">
        <v>3067595</v>
      </c>
      <c r="K151" s="3">
        <v>2841240</v>
      </c>
      <c r="L151" s="3">
        <v>2375495</v>
      </c>
      <c r="M151" s="3">
        <v>2500147</v>
      </c>
      <c r="N151" s="5">
        <f t="shared" ref="N151:N154" si="47">(M151/M180-1)*100</f>
        <v>11.072425625834104</v>
      </c>
      <c r="O151" s="3">
        <f t="shared" si="46"/>
        <v>32135634</v>
      </c>
      <c r="P151" s="5">
        <f t="shared" ref="P151:P154" si="48">(O151/O180-1)*100</f>
        <v>16.644820317163123</v>
      </c>
    </row>
    <row r="152" spans="1:16" x14ac:dyDescent="0.25">
      <c r="A152" s="2" t="s">
        <v>8</v>
      </c>
      <c r="B152" s="3">
        <v>378516</v>
      </c>
      <c r="C152" s="3">
        <v>351360</v>
      </c>
      <c r="D152" s="3">
        <v>514572</v>
      </c>
      <c r="E152" s="3">
        <v>629788</v>
      </c>
      <c r="F152" s="3">
        <v>636666</v>
      </c>
      <c r="G152" s="3">
        <v>693782</v>
      </c>
      <c r="H152" s="3">
        <v>795202</v>
      </c>
      <c r="I152" s="3">
        <v>781952</v>
      </c>
      <c r="J152" s="3">
        <v>727448</v>
      </c>
      <c r="K152" s="3">
        <v>739288</v>
      </c>
      <c r="L152" s="3">
        <v>526968</v>
      </c>
      <c r="M152" s="3">
        <v>462104</v>
      </c>
      <c r="N152" s="5">
        <f t="shared" si="47"/>
        <v>16.687625309960662</v>
      </c>
      <c r="O152" s="3">
        <f t="shared" si="46"/>
        <v>7237646</v>
      </c>
      <c r="P152" s="5">
        <f t="shared" si="48"/>
        <v>7.6129396392426107</v>
      </c>
    </row>
    <row r="153" spans="1:16" x14ac:dyDescent="0.25">
      <c r="A153" s="2" t="s">
        <v>9</v>
      </c>
      <c r="B153" s="3">
        <v>21739</v>
      </c>
      <c r="C153" s="3">
        <v>20467</v>
      </c>
      <c r="D153" s="3">
        <v>24789</v>
      </c>
      <c r="E153" s="3">
        <v>27797</v>
      </c>
      <c r="F153" s="3">
        <v>29728</v>
      </c>
      <c r="G153" s="3">
        <v>29918</v>
      </c>
      <c r="H153" s="3">
        <v>31282</v>
      </c>
      <c r="I153" s="3">
        <v>30871</v>
      </c>
      <c r="J153" s="3">
        <v>29959</v>
      </c>
      <c r="K153" s="3">
        <v>28888</v>
      </c>
      <c r="L153" s="3">
        <v>24582</v>
      </c>
      <c r="M153" s="3">
        <v>24720</v>
      </c>
      <c r="N153" s="5">
        <f t="shared" si="47"/>
        <v>5.8627039527215041</v>
      </c>
      <c r="O153" s="3">
        <f t="shared" si="46"/>
        <v>324740</v>
      </c>
      <c r="P153" s="5">
        <f t="shared" si="48"/>
        <v>9.6772232485722078</v>
      </c>
    </row>
    <row r="154" spans="1:16" x14ac:dyDescent="0.25">
      <c r="A154" s="2" t="s">
        <v>10</v>
      </c>
      <c r="B154" s="7">
        <v>22564213.450000003</v>
      </c>
      <c r="C154" s="7">
        <v>21457316.879999999</v>
      </c>
      <c r="D154" s="7">
        <v>26549068.939999998</v>
      </c>
      <c r="E154" s="7">
        <v>24870274.109999999</v>
      </c>
      <c r="F154" s="7">
        <v>25084598.829999998</v>
      </c>
      <c r="G154" s="7">
        <v>23357682.91</v>
      </c>
      <c r="H154" s="7">
        <v>24596550.43</v>
      </c>
      <c r="I154" s="7">
        <v>24887647.920000002</v>
      </c>
      <c r="J154" s="7">
        <v>26163206.609999999</v>
      </c>
      <c r="K154" s="7">
        <v>28258522.59</v>
      </c>
      <c r="L154" s="7">
        <v>28170203.960000001</v>
      </c>
      <c r="M154" s="7">
        <v>24306985.280000001</v>
      </c>
      <c r="N154" s="5">
        <f t="shared" si="47"/>
        <v>-1.4321558762392939</v>
      </c>
      <c r="O154" s="7">
        <f t="shared" si="46"/>
        <v>300266271.91000009</v>
      </c>
      <c r="P154" s="5">
        <f t="shared" si="48"/>
        <v>-3.5859793114276006</v>
      </c>
    </row>
    <row r="157" spans="1:16" x14ac:dyDescent="0.25">
      <c r="B157" s="29">
        <v>2018</v>
      </c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</row>
    <row r="158" spans="1:16" x14ac:dyDescent="0.25">
      <c r="A158" s="1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 t="s">
        <v>20</v>
      </c>
      <c r="O158" s="25"/>
      <c r="P158" s="25" t="s">
        <v>20</v>
      </c>
    </row>
    <row r="159" spans="1:16" x14ac:dyDescent="0.25">
      <c r="A159" s="1"/>
      <c r="B159" s="26" t="s">
        <v>12</v>
      </c>
      <c r="C159" s="26" t="s">
        <v>13</v>
      </c>
      <c r="D159" s="26" t="s">
        <v>0</v>
      </c>
      <c r="E159" s="26" t="s">
        <v>14</v>
      </c>
      <c r="F159" s="26" t="s">
        <v>1</v>
      </c>
      <c r="G159" s="26" t="s">
        <v>2</v>
      </c>
      <c r="H159" s="26" t="s">
        <v>3</v>
      </c>
      <c r="I159" s="26" t="s">
        <v>15</v>
      </c>
      <c r="J159" s="26" t="s">
        <v>16</v>
      </c>
      <c r="K159" s="26" t="s">
        <v>17</v>
      </c>
      <c r="L159" s="26" t="s">
        <v>18</v>
      </c>
      <c r="M159" s="26" t="s">
        <v>19</v>
      </c>
      <c r="N159" s="26" t="s">
        <v>21</v>
      </c>
      <c r="O159" s="26" t="s">
        <v>4</v>
      </c>
      <c r="P159" s="26" t="s">
        <v>4</v>
      </c>
    </row>
    <row r="160" spans="1:16" x14ac:dyDescent="0.25">
      <c r="A160" s="30" t="s">
        <v>5</v>
      </c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2"/>
    </row>
    <row r="161" spans="1:16" x14ac:dyDescent="0.25">
      <c r="A161" s="2" t="s">
        <v>6</v>
      </c>
      <c r="B161" s="3">
        <v>1472161</v>
      </c>
      <c r="C161" s="3">
        <v>1483432</v>
      </c>
      <c r="D161" s="3">
        <v>1908514</v>
      </c>
      <c r="E161" s="3">
        <v>2167764</v>
      </c>
      <c r="F161" s="3">
        <v>2313306</v>
      </c>
      <c r="G161" s="3">
        <v>2494749</v>
      </c>
      <c r="H161" s="3">
        <v>2730440</v>
      </c>
      <c r="I161" s="3">
        <v>2783173</v>
      </c>
      <c r="J161" s="3">
        <v>2696340</v>
      </c>
      <c r="K161" s="3">
        <v>2583961</v>
      </c>
      <c r="L161" s="3">
        <v>2192658</v>
      </c>
      <c r="M161" s="3">
        <v>2210411</v>
      </c>
      <c r="N161" s="2">
        <v>25.8</v>
      </c>
      <c r="O161" s="3">
        <v>27037292</v>
      </c>
      <c r="P161" s="2">
        <v>10.8</v>
      </c>
    </row>
    <row r="162" spans="1:16" x14ac:dyDescent="0.25">
      <c r="A162" s="2" t="s">
        <v>7</v>
      </c>
      <c r="B162" s="3">
        <v>1108970</v>
      </c>
      <c r="C162" s="3">
        <v>1153295</v>
      </c>
      <c r="D162" s="3">
        <v>1435673</v>
      </c>
      <c r="E162" s="3">
        <v>1583842</v>
      </c>
      <c r="F162" s="3">
        <v>1713278</v>
      </c>
      <c r="G162" s="3">
        <v>1817229</v>
      </c>
      <c r="H162" s="3">
        <v>1979545</v>
      </c>
      <c r="I162" s="3">
        <v>2007564</v>
      </c>
      <c r="J162" s="3">
        <v>2005766</v>
      </c>
      <c r="K162" s="3">
        <v>1918296</v>
      </c>
      <c r="L162" s="3">
        <v>1728145</v>
      </c>
      <c r="M162" s="3">
        <v>1811980</v>
      </c>
      <c r="N162" s="2">
        <v>32.700000000000003</v>
      </c>
      <c r="O162" s="3">
        <v>20263501</v>
      </c>
      <c r="P162" s="2">
        <v>13.6</v>
      </c>
    </row>
    <row r="163" spans="1:16" x14ac:dyDescent="0.25">
      <c r="A163" s="2" t="s">
        <v>8</v>
      </c>
      <c r="B163" s="3">
        <v>354730</v>
      </c>
      <c r="C163" s="3">
        <v>322444</v>
      </c>
      <c r="D163" s="3">
        <v>463872</v>
      </c>
      <c r="E163" s="3">
        <v>576774</v>
      </c>
      <c r="F163" s="3">
        <v>594174</v>
      </c>
      <c r="G163" s="3">
        <v>669664</v>
      </c>
      <c r="H163" s="3">
        <v>740380</v>
      </c>
      <c r="I163" s="3">
        <v>766048</v>
      </c>
      <c r="J163" s="3">
        <v>682240</v>
      </c>
      <c r="K163" s="3">
        <v>658624</v>
      </c>
      <c r="L163" s="3">
        <v>457644</v>
      </c>
      <c r="M163" s="3">
        <v>392560</v>
      </c>
      <c r="N163" s="2">
        <v>2.4</v>
      </c>
      <c r="O163" s="3">
        <v>6679300</v>
      </c>
      <c r="P163" s="2">
        <v>3.7</v>
      </c>
    </row>
    <row r="164" spans="1:16" x14ac:dyDescent="0.25">
      <c r="A164" s="2" t="s">
        <v>9</v>
      </c>
      <c r="B164" s="3">
        <v>15758</v>
      </c>
      <c r="C164" s="3">
        <v>14882</v>
      </c>
      <c r="D164" s="3">
        <v>18032</v>
      </c>
      <c r="E164" s="3">
        <v>19565</v>
      </c>
      <c r="F164" s="3">
        <v>21050</v>
      </c>
      <c r="G164" s="3">
        <v>21548</v>
      </c>
      <c r="H164" s="3">
        <v>22404</v>
      </c>
      <c r="I164" s="3">
        <v>22725</v>
      </c>
      <c r="J164" s="3">
        <v>22428</v>
      </c>
      <c r="K164" s="3">
        <v>22684</v>
      </c>
      <c r="L164" s="3">
        <v>20256</v>
      </c>
      <c r="M164" s="3">
        <v>19671</v>
      </c>
      <c r="N164" s="2">
        <v>19.3</v>
      </c>
      <c r="O164" s="3">
        <v>241004</v>
      </c>
      <c r="P164" s="2">
        <v>7.3</v>
      </c>
    </row>
    <row r="165" spans="1:16" x14ac:dyDescent="0.25">
      <c r="A165" s="2" t="s">
        <v>10</v>
      </c>
      <c r="B165" s="7">
        <v>21846837.609999999</v>
      </c>
      <c r="C165" s="7">
        <v>20567238</v>
      </c>
      <c r="D165" s="7">
        <v>25691357.369999997</v>
      </c>
      <c r="E165" s="7">
        <v>25230134.66</v>
      </c>
      <c r="F165" s="7">
        <v>24019335.259999998</v>
      </c>
      <c r="G165" s="7">
        <v>25380901.990000002</v>
      </c>
      <c r="H165" s="7">
        <v>25493193.629999999</v>
      </c>
      <c r="I165" s="7">
        <v>24470793</v>
      </c>
      <c r="J165" s="7">
        <v>25675506.93</v>
      </c>
      <c r="K165" s="7">
        <v>27410802.100000001</v>
      </c>
      <c r="L165" s="7">
        <v>26288396.579999998</v>
      </c>
      <c r="M165" s="7">
        <v>23483878.170000002</v>
      </c>
      <c r="N165" s="2">
        <v>-4.0999999999999996</v>
      </c>
      <c r="O165" s="9">
        <f>SUM(B165:M165)</f>
        <v>295558375.30000001</v>
      </c>
      <c r="P165" s="2">
        <v>2.6</v>
      </c>
    </row>
    <row r="166" spans="1:16" x14ac:dyDescent="0.25">
      <c r="A166" s="30" t="s">
        <v>22</v>
      </c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2"/>
    </row>
    <row r="167" spans="1:16" x14ac:dyDescent="0.25">
      <c r="A167" s="2" t="s">
        <v>6</v>
      </c>
      <c r="B167" s="3">
        <v>351550</v>
      </c>
      <c r="C167" s="3">
        <v>349430</v>
      </c>
      <c r="D167" s="3">
        <v>471070</v>
      </c>
      <c r="E167" s="3">
        <v>591283</v>
      </c>
      <c r="F167" s="3">
        <v>643089</v>
      </c>
      <c r="G167" s="3">
        <v>663088</v>
      </c>
      <c r="H167" s="3">
        <v>756356</v>
      </c>
      <c r="I167" s="3">
        <v>759547</v>
      </c>
      <c r="J167" s="3">
        <v>706814</v>
      </c>
      <c r="K167" s="3">
        <v>646559</v>
      </c>
      <c r="L167" s="3">
        <v>453563</v>
      </c>
      <c r="M167" s="3">
        <v>414418</v>
      </c>
      <c r="N167" s="2">
        <v>9.8000000000000007</v>
      </c>
      <c r="O167" s="3">
        <v>6808177</v>
      </c>
      <c r="P167" s="2">
        <v>13.2</v>
      </c>
    </row>
    <row r="168" spans="1:16" x14ac:dyDescent="0.25">
      <c r="A168" s="2" t="s">
        <v>7</v>
      </c>
      <c r="B168" s="3">
        <v>349478</v>
      </c>
      <c r="C168" s="3">
        <v>348561</v>
      </c>
      <c r="D168" s="3">
        <v>469094</v>
      </c>
      <c r="E168" s="3">
        <v>587009</v>
      </c>
      <c r="F168" s="3">
        <v>639491</v>
      </c>
      <c r="G168" s="3">
        <v>659223</v>
      </c>
      <c r="H168" s="3">
        <v>750295</v>
      </c>
      <c r="I168" s="3">
        <v>752537</v>
      </c>
      <c r="J168" s="3">
        <v>701405</v>
      </c>
      <c r="K168" s="3">
        <v>639915</v>
      </c>
      <c r="L168" s="3">
        <v>450656</v>
      </c>
      <c r="M168" s="3">
        <v>410960</v>
      </c>
      <c r="N168" s="2">
        <v>9.6</v>
      </c>
      <c r="O168" s="3">
        <v>6760181</v>
      </c>
      <c r="P168" s="2">
        <v>13.1</v>
      </c>
    </row>
    <row r="169" spans="1:16" x14ac:dyDescent="0.25">
      <c r="A169" s="2" t="s">
        <v>8</v>
      </c>
      <c r="B169" s="3">
        <v>2072</v>
      </c>
      <c r="C169" s="3">
        <v>806</v>
      </c>
      <c r="D169" s="3">
        <v>1976</v>
      </c>
      <c r="E169" s="3">
        <v>4274</v>
      </c>
      <c r="F169" s="3">
        <v>3474</v>
      </c>
      <c r="G169" s="3">
        <v>3678</v>
      </c>
      <c r="H169" s="3">
        <v>5720</v>
      </c>
      <c r="I169" s="3">
        <v>6696</v>
      </c>
      <c r="J169" s="3">
        <v>4914</v>
      </c>
      <c r="K169" s="3">
        <v>6554</v>
      </c>
      <c r="L169" s="3">
        <v>2712</v>
      </c>
      <c r="M169" s="3">
        <v>3458</v>
      </c>
      <c r="N169" s="2">
        <v>38.299999999999997</v>
      </c>
      <c r="O169" s="3">
        <v>46328</v>
      </c>
      <c r="P169" s="2">
        <v>59.2</v>
      </c>
    </row>
    <row r="170" spans="1:16" x14ac:dyDescent="0.25">
      <c r="A170" s="2" t="s">
        <v>9</v>
      </c>
      <c r="B170" s="3">
        <v>2909</v>
      </c>
      <c r="C170" s="3">
        <v>2622</v>
      </c>
      <c r="D170" s="3">
        <v>3400</v>
      </c>
      <c r="E170" s="3">
        <v>4319</v>
      </c>
      <c r="F170" s="3">
        <v>4674</v>
      </c>
      <c r="G170" s="3">
        <v>4685</v>
      </c>
      <c r="H170" s="3">
        <v>5076</v>
      </c>
      <c r="I170" s="3">
        <v>5072</v>
      </c>
      <c r="J170" s="3">
        <v>4766</v>
      </c>
      <c r="K170" s="3">
        <v>4580</v>
      </c>
      <c r="L170" s="3">
        <v>3357</v>
      </c>
      <c r="M170" s="3">
        <v>3270</v>
      </c>
      <c r="N170" s="2">
        <v>8.6</v>
      </c>
      <c r="O170" s="3">
        <v>48737</v>
      </c>
      <c r="P170" s="2">
        <v>13.4</v>
      </c>
    </row>
    <row r="171" spans="1:16" x14ac:dyDescent="0.25">
      <c r="A171" s="2" t="s">
        <v>10</v>
      </c>
      <c r="B171" s="7">
        <v>1185572</v>
      </c>
      <c r="C171" s="7">
        <v>1242394</v>
      </c>
      <c r="D171" s="7">
        <v>1478166</v>
      </c>
      <c r="E171" s="7">
        <v>1271843</v>
      </c>
      <c r="F171" s="7">
        <v>1434957</v>
      </c>
      <c r="G171" s="7">
        <v>1285663</v>
      </c>
      <c r="H171" s="7">
        <v>1359777</v>
      </c>
      <c r="I171" s="7">
        <v>1399231</v>
      </c>
      <c r="J171" s="7">
        <v>1174278</v>
      </c>
      <c r="K171" s="7">
        <v>1421030</v>
      </c>
      <c r="L171" s="7">
        <v>1392150</v>
      </c>
      <c r="M171" s="7">
        <v>1170954</v>
      </c>
      <c r="N171" s="2">
        <v>1.4</v>
      </c>
      <c r="O171" s="9">
        <f>SUM(B171:M171)</f>
        <v>15816015</v>
      </c>
      <c r="P171" s="2">
        <v>8.1999999999999993</v>
      </c>
    </row>
    <row r="172" spans="1:16" x14ac:dyDescent="0.25">
      <c r="A172" s="30" t="s">
        <v>23</v>
      </c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2"/>
    </row>
    <row r="173" spans="1:16" x14ac:dyDescent="0.25">
      <c r="A173" s="2" t="s">
        <v>6</v>
      </c>
      <c r="B173" s="3">
        <v>29477</v>
      </c>
      <c r="C173" s="3">
        <v>29240</v>
      </c>
      <c r="D173" s="3">
        <v>32915</v>
      </c>
      <c r="E173" s="3">
        <v>35181</v>
      </c>
      <c r="F173" s="3">
        <v>33344</v>
      </c>
      <c r="G173" s="3">
        <v>52528</v>
      </c>
      <c r="H173" s="3">
        <v>89666</v>
      </c>
      <c r="I173" s="3">
        <v>88857</v>
      </c>
      <c r="J173" s="3">
        <v>54244</v>
      </c>
      <c r="K173" s="3">
        <v>33790</v>
      </c>
      <c r="L173" s="3">
        <v>30236</v>
      </c>
      <c r="M173" s="3">
        <v>29023</v>
      </c>
      <c r="N173" s="2">
        <v>-5.4</v>
      </c>
      <c r="O173" s="3">
        <v>539552</v>
      </c>
      <c r="P173" s="2">
        <v>9.1</v>
      </c>
    </row>
    <row r="174" spans="1:16" x14ac:dyDescent="0.25">
      <c r="A174" s="2" t="s">
        <v>7</v>
      </c>
      <c r="B174" s="3">
        <v>27900</v>
      </c>
      <c r="C174" s="3">
        <v>27805</v>
      </c>
      <c r="D174" s="3">
        <v>31508</v>
      </c>
      <c r="E174" s="3">
        <v>34226</v>
      </c>
      <c r="F174" s="3">
        <v>32477</v>
      </c>
      <c r="G174" s="3">
        <v>51418</v>
      </c>
      <c r="H174" s="3">
        <v>88955</v>
      </c>
      <c r="I174" s="3">
        <v>88234</v>
      </c>
      <c r="J174" s="3">
        <v>53430</v>
      </c>
      <c r="K174" s="3">
        <v>32630</v>
      </c>
      <c r="L174" s="3">
        <v>28757</v>
      </c>
      <c r="M174" s="3">
        <v>27976</v>
      </c>
      <c r="N174" s="2">
        <v>-4.5999999999999996</v>
      </c>
      <c r="O174" s="3">
        <v>526306</v>
      </c>
      <c r="P174" s="2">
        <v>9.3000000000000007</v>
      </c>
    </row>
    <row r="175" spans="1:16" x14ac:dyDescent="0.25">
      <c r="A175" s="2" t="s">
        <v>8</v>
      </c>
      <c r="B175" s="2">
        <v>0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/>
      <c r="O175" s="3">
        <v>0</v>
      </c>
      <c r="P175" s="2"/>
    </row>
    <row r="176" spans="1:16" x14ac:dyDescent="0.25">
      <c r="A176" s="2" t="s">
        <v>9</v>
      </c>
      <c r="B176" s="2">
        <v>423</v>
      </c>
      <c r="C176" s="2">
        <v>404</v>
      </c>
      <c r="D176" s="2">
        <v>455</v>
      </c>
      <c r="E176" s="2">
        <v>475</v>
      </c>
      <c r="F176" s="2">
        <v>475</v>
      </c>
      <c r="G176" s="2">
        <v>599</v>
      </c>
      <c r="H176" s="2">
        <v>776</v>
      </c>
      <c r="I176" s="2">
        <v>796</v>
      </c>
      <c r="J176" s="2">
        <v>621</v>
      </c>
      <c r="K176" s="2">
        <v>475</v>
      </c>
      <c r="L176" s="2">
        <v>426</v>
      </c>
      <c r="M176" s="2">
        <v>410</v>
      </c>
      <c r="N176" s="2">
        <v>-2.6</v>
      </c>
      <c r="O176" s="3">
        <v>6346</v>
      </c>
      <c r="P176" s="2">
        <v>0.7</v>
      </c>
    </row>
    <row r="177" spans="1:16" x14ac:dyDescent="0.25">
      <c r="A177" s="2" t="s">
        <v>10</v>
      </c>
      <c r="B177" s="7">
        <v>3984</v>
      </c>
      <c r="C177" s="7">
        <v>3884</v>
      </c>
      <c r="D177" s="7">
        <v>5278</v>
      </c>
      <c r="E177" s="7">
        <v>7948</v>
      </c>
      <c r="F177" s="7">
        <v>4667</v>
      </c>
      <c r="G177" s="7">
        <v>5182</v>
      </c>
      <c r="H177" s="7">
        <v>6834</v>
      </c>
      <c r="I177" s="7">
        <v>3041</v>
      </c>
      <c r="J177" s="7">
        <v>3635</v>
      </c>
      <c r="K177" s="7">
        <v>5990</v>
      </c>
      <c r="L177" s="7">
        <v>4081</v>
      </c>
      <c r="M177" s="7">
        <v>5325</v>
      </c>
      <c r="N177" s="2">
        <v>74.5</v>
      </c>
      <c r="O177" s="9">
        <f>SUM(B177:M177)</f>
        <v>59849</v>
      </c>
      <c r="P177" s="2">
        <v>45.1</v>
      </c>
    </row>
    <row r="178" spans="1:16" x14ac:dyDescent="0.25">
      <c r="A178" s="30" t="s">
        <v>11</v>
      </c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2"/>
    </row>
    <row r="179" spans="1:16" x14ac:dyDescent="0.25">
      <c r="A179" s="2" t="s">
        <v>6</v>
      </c>
      <c r="B179" s="3">
        <v>1853188</v>
      </c>
      <c r="C179" s="3">
        <v>1862102</v>
      </c>
      <c r="D179" s="3">
        <v>2412499</v>
      </c>
      <c r="E179" s="3">
        <v>2794228</v>
      </c>
      <c r="F179" s="3">
        <v>2989739</v>
      </c>
      <c r="G179" s="3">
        <v>3210365</v>
      </c>
      <c r="H179" s="3">
        <v>3576462</v>
      </c>
      <c r="I179" s="3">
        <v>3631577</v>
      </c>
      <c r="J179" s="3">
        <v>3457398</v>
      </c>
      <c r="K179" s="3">
        <v>3264310</v>
      </c>
      <c r="L179" s="3">
        <v>2676457</v>
      </c>
      <c r="M179" s="3">
        <v>2653852</v>
      </c>
      <c r="N179" s="2">
        <v>22.5</v>
      </c>
      <c r="O179" s="3">
        <v>34385021</v>
      </c>
      <c r="P179" s="2">
        <v>11.3</v>
      </c>
    </row>
    <row r="180" spans="1:16" x14ac:dyDescent="0.25">
      <c r="A180" s="2" t="s">
        <v>7</v>
      </c>
      <c r="B180" s="3">
        <v>1486348</v>
      </c>
      <c r="C180" s="3">
        <v>1529661</v>
      </c>
      <c r="D180" s="3">
        <v>1936275</v>
      </c>
      <c r="E180" s="3">
        <v>2205077</v>
      </c>
      <c r="F180" s="3">
        <v>2385246</v>
      </c>
      <c r="G180" s="3">
        <v>2527870</v>
      </c>
      <c r="H180" s="3">
        <v>2818795</v>
      </c>
      <c r="I180" s="3">
        <v>2848335</v>
      </c>
      <c r="J180" s="3">
        <v>2760601</v>
      </c>
      <c r="K180" s="3">
        <v>2590841</v>
      </c>
      <c r="L180" s="3">
        <v>2207558</v>
      </c>
      <c r="M180" s="3">
        <v>2250916</v>
      </c>
      <c r="N180" s="2">
        <v>27.2</v>
      </c>
      <c r="O180" s="3">
        <v>27549988</v>
      </c>
      <c r="P180" s="2">
        <v>13.4</v>
      </c>
    </row>
    <row r="181" spans="1:16" x14ac:dyDescent="0.25">
      <c r="A181" s="2" t="s">
        <v>8</v>
      </c>
      <c r="B181" s="3">
        <v>356802</v>
      </c>
      <c r="C181" s="3">
        <v>323250</v>
      </c>
      <c r="D181" s="3">
        <v>465848</v>
      </c>
      <c r="E181" s="3">
        <v>581048</v>
      </c>
      <c r="F181" s="3">
        <v>597648</v>
      </c>
      <c r="G181" s="3">
        <v>673342</v>
      </c>
      <c r="H181" s="3">
        <v>746100</v>
      </c>
      <c r="I181" s="3">
        <v>772744</v>
      </c>
      <c r="J181" s="3">
        <v>687154</v>
      </c>
      <c r="K181" s="3">
        <v>665178</v>
      </c>
      <c r="L181" s="3">
        <v>460356</v>
      </c>
      <c r="M181" s="3">
        <v>396018</v>
      </c>
      <c r="N181" s="2">
        <v>2.7</v>
      </c>
      <c r="O181" s="3">
        <v>6725628</v>
      </c>
      <c r="P181" s="2">
        <v>3.9</v>
      </c>
    </row>
    <row r="182" spans="1:16" x14ac:dyDescent="0.25">
      <c r="A182" s="2" t="s">
        <v>9</v>
      </c>
      <c r="B182" s="3">
        <v>19090</v>
      </c>
      <c r="C182" s="3">
        <v>17908</v>
      </c>
      <c r="D182" s="3">
        <v>21887</v>
      </c>
      <c r="E182" s="3">
        <v>24359</v>
      </c>
      <c r="F182" s="3">
        <v>26199</v>
      </c>
      <c r="G182" s="3">
        <v>26832</v>
      </c>
      <c r="H182" s="3">
        <v>28256</v>
      </c>
      <c r="I182" s="3">
        <v>28593</v>
      </c>
      <c r="J182" s="3">
        <v>27815</v>
      </c>
      <c r="K182" s="3">
        <v>27739</v>
      </c>
      <c r="L182" s="3">
        <v>24039</v>
      </c>
      <c r="M182" s="3">
        <v>23351</v>
      </c>
      <c r="N182" s="2">
        <v>17.2</v>
      </c>
      <c r="O182" s="3">
        <v>296087</v>
      </c>
      <c r="P182" s="2">
        <v>8.1</v>
      </c>
    </row>
    <row r="183" spans="1:16" x14ac:dyDescent="0.25">
      <c r="A183" s="2" t="s">
        <v>10</v>
      </c>
      <c r="B183" s="7">
        <v>23036393.609999999</v>
      </c>
      <c r="C183" s="7">
        <v>21813516</v>
      </c>
      <c r="D183" s="7">
        <v>27174801.369999997</v>
      </c>
      <c r="E183" s="7">
        <v>26509925.66</v>
      </c>
      <c r="F183" s="7">
        <v>25458959.259999998</v>
      </c>
      <c r="G183" s="7">
        <v>26671746.990000002</v>
      </c>
      <c r="H183" s="7">
        <v>26859804.629999999</v>
      </c>
      <c r="I183" s="7">
        <v>25873065</v>
      </c>
      <c r="J183" s="7">
        <v>26853419.93</v>
      </c>
      <c r="K183" s="7">
        <v>28837822.100000001</v>
      </c>
      <c r="L183" s="7">
        <v>27684627.579999998</v>
      </c>
      <c r="M183" s="7">
        <v>24660157.170000002</v>
      </c>
      <c r="N183" s="2">
        <v>-3.8</v>
      </c>
      <c r="O183" s="9">
        <f>SUM(B183:M183)</f>
        <v>311434239.30000001</v>
      </c>
      <c r="P183" s="2">
        <v>2.9</v>
      </c>
    </row>
  </sheetData>
  <mergeCells count="30">
    <mergeCell ref="A28:P28"/>
    <mergeCell ref="B4:P4"/>
    <mergeCell ref="A7:P7"/>
    <mergeCell ref="A14:P14"/>
    <mergeCell ref="A21:P21"/>
    <mergeCell ref="A61:P61"/>
    <mergeCell ref="B37:P37"/>
    <mergeCell ref="A40:P40"/>
    <mergeCell ref="A47:P47"/>
    <mergeCell ref="A54:P54"/>
    <mergeCell ref="A160:P160"/>
    <mergeCell ref="A166:P166"/>
    <mergeCell ref="A172:P172"/>
    <mergeCell ref="A178:P178"/>
    <mergeCell ref="A131:P131"/>
    <mergeCell ref="A137:P137"/>
    <mergeCell ref="A143:P143"/>
    <mergeCell ref="A149:P149"/>
    <mergeCell ref="B157:P157"/>
    <mergeCell ref="B99:P99"/>
    <mergeCell ref="B128:P128"/>
    <mergeCell ref="A102:P102"/>
    <mergeCell ref="A108:P108"/>
    <mergeCell ref="A114:P114"/>
    <mergeCell ref="A120:P120"/>
    <mergeCell ref="B70:P70"/>
    <mergeCell ref="A73:P73"/>
    <mergeCell ref="A79:P79"/>
    <mergeCell ref="A85:P85"/>
    <mergeCell ref="A91:P91"/>
  </mergeCells>
  <conditionalFormatting sqref="N132:N136">
    <cfRule type="cellIs" dxfId="285" priority="679" operator="lessThan">
      <formula>0</formula>
    </cfRule>
    <cfRule type="cellIs" dxfId="284" priority="680" operator="greaterThan">
      <formula>0</formula>
    </cfRule>
  </conditionalFormatting>
  <conditionalFormatting sqref="N161:N165">
    <cfRule type="cellIs" dxfId="283" priority="671" operator="lessThan">
      <formula>0</formula>
    </cfRule>
    <cfRule type="cellIs" dxfId="282" priority="672" operator="greaterThan">
      <formula>0</formula>
    </cfRule>
  </conditionalFormatting>
  <conditionalFormatting sqref="N167:N171">
    <cfRule type="cellIs" dxfId="281" priority="669" operator="lessThan">
      <formula>0</formula>
    </cfRule>
    <cfRule type="cellIs" dxfId="280" priority="670" operator="greaterThan">
      <formula>0</formula>
    </cfRule>
  </conditionalFormatting>
  <conditionalFormatting sqref="N173:N177">
    <cfRule type="cellIs" dxfId="279" priority="667" operator="lessThan">
      <formula>0</formula>
    </cfRule>
    <cfRule type="cellIs" dxfId="278" priority="668" operator="greaterThan">
      <formula>0</formula>
    </cfRule>
  </conditionalFormatting>
  <conditionalFormatting sqref="N179:N183">
    <cfRule type="cellIs" dxfId="277" priority="665" operator="lessThan">
      <formula>0</formula>
    </cfRule>
    <cfRule type="cellIs" dxfId="276" priority="666" operator="greaterThan">
      <formula>0</formula>
    </cfRule>
  </conditionalFormatting>
  <conditionalFormatting sqref="P161:P165">
    <cfRule type="cellIs" dxfId="275" priority="647" operator="lessThan">
      <formula>0</formula>
    </cfRule>
    <cfRule type="cellIs" dxfId="274" priority="648" operator="greaterThan">
      <formula>0</formula>
    </cfRule>
  </conditionalFormatting>
  <conditionalFormatting sqref="P168:P171">
    <cfRule type="cellIs" dxfId="273" priority="645" operator="lessThan">
      <formula>0</formula>
    </cfRule>
    <cfRule type="cellIs" dxfId="272" priority="646" operator="greaterThan">
      <formula>0</formula>
    </cfRule>
  </conditionalFormatting>
  <conditionalFormatting sqref="P173:P177">
    <cfRule type="cellIs" dxfId="271" priority="643" operator="lessThan">
      <formula>0</formula>
    </cfRule>
    <cfRule type="cellIs" dxfId="270" priority="644" operator="greaterThan">
      <formula>0</formula>
    </cfRule>
  </conditionalFormatting>
  <conditionalFormatting sqref="P179:P183">
    <cfRule type="cellIs" dxfId="269" priority="641" operator="lessThan">
      <formula>0</formula>
    </cfRule>
    <cfRule type="cellIs" dxfId="268" priority="642" operator="greaterThan">
      <formula>0</formula>
    </cfRule>
  </conditionalFormatting>
  <conditionalFormatting sqref="P167">
    <cfRule type="cellIs" dxfId="267" priority="639" operator="lessThan">
      <formula>0</formula>
    </cfRule>
    <cfRule type="cellIs" dxfId="266" priority="640" operator="greaterThan">
      <formula>0</formula>
    </cfRule>
  </conditionalFormatting>
  <conditionalFormatting sqref="P132:P136">
    <cfRule type="cellIs" dxfId="265" priority="631" operator="lessThan">
      <formula>0</formula>
    </cfRule>
    <cfRule type="cellIs" dxfId="264" priority="632" operator="greaterThan">
      <formula>0</formula>
    </cfRule>
  </conditionalFormatting>
  <conditionalFormatting sqref="P138:P142">
    <cfRule type="cellIs" dxfId="263" priority="629" operator="lessThan">
      <formula>0</formula>
    </cfRule>
    <cfRule type="cellIs" dxfId="262" priority="630" operator="greaterThan">
      <formula>0</formula>
    </cfRule>
  </conditionalFormatting>
  <conditionalFormatting sqref="P144:P148">
    <cfRule type="cellIs" dxfId="261" priority="627" operator="lessThan">
      <formula>0</formula>
    </cfRule>
    <cfRule type="cellIs" dxfId="260" priority="628" operator="greaterThan">
      <formula>0</formula>
    </cfRule>
  </conditionalFormatting>
  <conditionalFormatting sqref="P150:P154">
    <cfRule type="cellIs" dxfId="259" priority="625" operator="lessThan">
      <formula>0</formula>
    </cfRule>
    <cfRule type="cellIs" dxfId="258" priority="626" operator="greaterThan">
      <formula>0</formula>
    </cfRule>
  </conditionalFormatting>
  <conditionalFormatting sqref="N138:N142">
    <cfRule type="cellIs" dxfId="257" priority="623" operator="lessThan">
      <formula>0</formula>
    </cfRule>
    <cfRule type="cellIs" dxfId="256" priority="624" operator="greaterThan">
      <formula>0</formula>
    </cfRule>
  </conditionalFormatting>
  <conditionalFormatting sqref="N144:N148">
    <cfRule type="cellIs" dxfId="255" priority="621" operator="lessThan">
      <formula>0</formula>
    </cfRule>
    <cfRule type="cellIs" dxfId="254" priority="622" operator="greaterThan">
      <formula>0</formula>
    </cfRule>
  </conditionalFormatting>
  <conditionalFormatting sqref="N150:N154">
    <cfRule type="cellIs" dxfId="253" priority="619" operator="lessThan">
      <formula>0</formula>
    </cfRule>
    <cfRule type="cellIs" dxfId="252" priority="620" operator="greaterThan">
      <formula>0</formula>
    </cfRule>
  </conditionalFormatting>
  <conditionalFormatting sqref="N103:N107">
    <cfRule type="cellIs" dxfId="251" priority="617" operator="lessThan">
      <formula>0</formula>
    </cfRule>
    <cfRule type="cellIs" dxfId="250" priority="618" operator="greaterThan">
      <formula>0</formula>
    </cfRule>
  </conditionalFormatting>
  <conditionalFormatting sqref="P103:P107 AF103:AF107 AV103:AV107 BL103:BL107 CB103:CB107 CR103:CR107 DH103:DH107 DX103:DX107 EN103:EN107 FD103:FD107 FT103:FT107 GJ103:GJ107 GZ103:GZ107 HP103:HP107 IF103:IF107 IV103:IV107 JL103:JL107 KB103:KB107 KR103:KR107 LH103:LH107 LX103:LX107 MN103:MN107 ND103:ND107 NT103:NT107 OJ103:OJ107 OZ103:OZ107 PP103:PP107 QF103:QF107 QV103:QV107 RL103:RL107 SB103:SB107 SR103:SR107 TH103:TH107 TX103:TX107 UN103:UN107 VD103:VD107 VT103:VT107 WJ103:WJ107 WZ103:WZ107 XP103:XP107 YF103:YF107 YV103:YV107 ZL103:ZL107 AAB103:AAB107 AAR103:AAR107 ABH103:ABH107 ABX103:ABX107 ACN103:ACN107 ADD103:ADD107 ADT103:ADT107 AEJ103:AEJ107 AEZ103:AEZ107 AFP103:AFP107 AGF103:AGF107 AGV103:AGV107 AHL103:AHL107 AIB103:AIB107 AIR103:AIR107 AJH103:AJH107 AJX103:AJX107 AKN103:AKN107 ALD103:ALD107 ALT103:ALT107 AMJ103:AMJ107 AMZ103:AMZ107 ANP103:ANP107 AOF103:AOF107 AOV103:AOV107 APL103:APL107 AQB103:AQB107 AQR103:AQR107 ARH103:ARH107 ARX103:ARX107 ASN103:ASN107 ATD103:ATD107 ATT103:ATT107 AUJ103:AUJ107 AUZ103:AUZ107 AVP103:AVP107 AWF103:AWF107 AWV103:AWV107 AXL103:AXL107 AYB103:AYB107 AYR103:AYR107 AZH103:AZH107 AZX103:AZX107 BAN103:BAN107 BBD103:BBD107 BBT103:BBT107 BCJ103:BCJ107 BCZ103:BCZ107 BDP103:BDP107 BEF103:BEF107 BEV103:BEV107 BFL103:BFL107 BGB103:BGB107 BGR103:BGR107 BHH103:BHH107 BHX103:BHX107 BIN103:BIN107 BJD103:BJD107 BJT103:BJT107 BKJ103:BKJ107 BKZ103:BKZ107 BLP103:BLP107 BMF103:BMF107 BMV103:BMV107 BNL103:BNL107 BOB103:BOB107 BOR103:BOR107 BPH103:BPH107 BPX103:BPX107 BQN103:BQN107 BRD103:BRD107 BRT103:BRT107 BSJ103:BSJ107 BSZ103:BSZ107 BTP103:BTP107 BUF103:BUF107 BUV103:BUV107 BVL103:BVL107 BWB103:BWB107 BWR103:BWR107 BXH103:BXH107 BXX103:BXX107 BYN103:BYN107 BZD103:BZD107 BZT103:BZT107 CAJ103:CAJ107 CAZ103:CAZ107 CBP103:CBP107 CCF103:CCF107 CCV103:CCV107 CDL103:CDL107 CEB103:CEB107 CER103:CER107 CFH103:CFH107 CFX103:CFX107 CGN103:CGN107 CHD103:CHD107 CHT103:CHT107 CIJ103:CIJ107 CIZ103:CIZ107 CJP103:CJP107 CKF103:CKF107 CKV103:CKV107 CLL103:CLL107 CMB103:CMB107 CMR103:CMR107 CNH103:CNH107 CNX103:CNX107 CON103:CON107 CPD103:CPD107 CPT103:CPT107 CQJ103:CQJ107 CQZ103:CQZ107 CRP103:CRP107 CSF103:CSF107 CSV103:CSV107 CTL103:CTL107 CUB103:CUB107 CUR103:CUR107 CVH103:CVH107 CVX103:CVX107 CWN103:CWN107 CXD103:CXD107 CXT103:CXT107 CYJ103:CYJ107 CYZ103:CYZ107 CZP103:CZP107 DAF103:DAF107 DAV103:DAV107 DBL103:DBL107 DCB103:DCB107 DCR103:DCR107 DDH103:DDH107 DDX103:DDX107 DEN103:DEN107 DFD103:DFD107 DFT103:DFT107 DGJ103:DGJ107 DGZ103:DGZ107 DHP103:DHP107 DIF103:DIF107 DIV103:DIV107 DJL103:DJL107 DKB103:DKB107 DKR103:DKR107 DLH103:DLH107 DLX103:DLX107 DMN103:DMN107 DND103:DND107 DNT103:DNT107 DOJ103:DOJ107 DOZ103:DOZ107 DPP103:DPP107 DQF103:DQF107 DQV103:DQV107 DRL103:DRL107 DSB103:DSB107 DSR103:DSR107 DTH103:DTH107 DTX103:DTX107 DUN103:DUN107 DVD103:DVD107 DVT103:DVT107 DWJ103:DWJ107 DWZ103:DWZ107 DXP103:DXP107 DYF103:DYF107 DYV103:DYV107 DZL103:DZL107 EAB103:EAB107 EAR103:EAR107 EBH103:EBH107 EBX103:EBX107 ECN103:ECN107 EDD103:EDD107 EDT103:EDT107 EEJ103:EEJ107 EEZ103:EEZ107 EFP103:EFP107 EGF103:EGF107 EGV103:EGV107 EHL103:EHL107 EIB103:EIB107 EIR103:EIR107 EJH103:EJH107 EJX103:EJX107 EKN103:EKN107 ELD103:ELD107 ELT103:ELT107 EMJ103:EMJ107 EMZ103:EMZ107 ENP103:ENP107 EOF103:EOF107 EOV103:EOV107 EPL103:EPL107 EQB103:EQB107 EQR103:EQR107 ERH103:ERH107 ERX103:ERX107 ESN103:ESN107 ETD103:ETD107 ETT103:ETT107 EUJ103:EUJ107 EUZ103:EUZ107 EVP103:EVP107 EWF103:EWF107 EWV103:EWV107 EXL103:EXL107 EYB103:EYB107 EYR103:EYR107 EZH103:EZH107 EZX103:EZX107 FAN103:FAN107 FBD103:FBD107 FBT103:FBT107 FCJ103:FCJ107 FCZ103:FCZ107 FDP103:FDP107 FEF103:FEF107 FEV103:FEV107 FFL103:FFL107 FGB103:FGB107 FGR103:FGR107 FHH103:FHH107 FHX103:FHX107 FIN103:FIN107 FJD103:FJD107 FJT103:FJT107 FKJ103:FKJ107 FKZ103:FKZ107 FLP103:FLP107 FMF103:FMF107 FMV103:FMV107 FNL103:FNL107 FOB103:FOB107 FOR103:FOR107 FPH103:FPH107 FPX103:FPX107 FQN103:FQN107 FRD103:FRD107 FRT103:FRT107 FSJ103:FSJ107 FSZ103:FSZ107 FTP103:FTP107 FUF103:FUF107 FUV103:FUV107 FVL103:FVL107 FWB103:FWB107 FWR103:FWR107 FXH103:FXH107 FXX103:FXX107 FYN103:FYN107 FZD103:FZD107 FZT103:FZT107 GAJ103:GAJ107 GAZ103:GAZ107 GBP103:GBP107 GCF103:GCF107 GCV103:GCV107 GDL103:GDL107 GEB103:GEB107 GER103:GER107 GFH103:GFH107 GFX103:GFX107 GGN103:GGN107 GHD103:GHD107 GHT103:GHT107 GIJ103:GIJ107 GIZ103:GIZ107 GJP103:GJP107 GKF103:GKF107 GKV103:GKV107 GLL103:GLL107 GMB103:GMB107 GMR103:GMR107 GNH103:GNH107 GNX103:GNX107 GON103:GON107 GPD103:GPD107 GPT103:GPT107 GQJ103:GQJ107 GQZ103:GQZ107 GRP103:GRP107 GSF103:GSF107 GSV103:GSV107 GTL103:GTL107 GUB103:GUB107 GUR103:GUR107 GVH103:GVH107 GVX103:GVX107 GWN103:GWN107 GXD103:GXD107 GXT103:GXT107 GYJ103:GYJ107 GYZ103:GYZ107 GZP103:GZP107 HAF103:HAF107 HAV103:HAV107 HBL103:HBL107 HCB103:HCB107 HCR103:HCR107 HDH103:HDH107 HDX103:HDX107 HEN103:HEN107 HFD103:HFD107 HFT103:HFT107 HGJ103:HGJ107 HGZ103:HGZ107 HHP103:HHP107 HIF103:HIF107 HIV103:HIV107 HJL103:HJL107 HKB103:HKB107 HKR103:HKR107 HLH103:HLH107 HLX103:HLX107 HMN103:HMN107 HND103:HND107 HNT103:HNT107 HOJ103:HOJ107 HOZ103:HOZ107 HPP103:HPP107 HQF103:HQF107 HQV103:HQV107 HRL103:HRL107 HSB103:HSB107 HSR103:HSR107 HTH103:HTH107 HTX103:HTX107 HUN103:HUN107 HVD103:HVD107 HVT103:HVT107 HWJ103:HWJ107 HWZ103:HWZ107 HXP103:HXP107 HYF103:HYF107 HYV103:HYV107 HZL103:HZL107 IAB103:IAB107 IAR103:IAR107 IBH103:IBH107 IBX103:IBX107 ICN103:ICN107 IDD103:IDD107 IDT103:IDT107 IEJ103:IEJ107 IEZ103:IEZ107 IFP103:IFP107 IGF103:IGF107 IGV103:IGV107 IHL103:IHL107 IIB103:IIB107 IIR103:IIR107 IJH103:IJH107 IJX103:IJX107 IKN103:IKN107 ILD103:ILD107 ILT103:ILT107 IMJ103:IMJ107 IMZ103:IMZ107 INP103:INP107 IOF103:IOF107 IOV103:IOV107 IPL103:IPL107 IQB103:IQB107 IQR103:IQR107 IRH103:IRH107 IRX103:IRX107 ISN103:ISN107 ITD103:ITD107 ITT103:ITT107 IUJ103:IUJ107 IUZ103:IUZ107 IVP103:IVP107 IWF103:IWF107 IWV103:IWV107 IXL103:IXL107 IYB103:IYB107 IYR103:IYR107 IZH103:IZH107 IZX103:IZX107 JAN103:JAN107 JBD103:JBD107 JBT103:JBT107 JCJ103:JCJ107 JCZ103:JCZ107 JDP103:JDP107 JEF103:JEF107 JEV103:JEV107 JFL103:JFL107 JGB103:JGB107 JGR103:JGR107 JHH103:JHH107 JHX103:JHX107 JIN103:JIN107 JJD103:JJD107 JJT103:JJT107 JKJ103:JKJ107 JKZ103:JKZ107 JLP103:JLP107 JMF103:JMF107 JMV103:JMV107 JNL103:JNL107 JOB103:JOB107 JOR103:JOR107 JPH103:JPH107 JPX103:JPX107 JQN103:JQN107 JRD103:JRD107 JRT103:JRT107 JSJ103:JSJ107 JSZ103:JSZ107 JTP103:JTP107 JUF103:JUF107 JUV103:JUV107 JVL103:JVL107 JWB103:JWB107 JWR103:JWR107 JXH103:JXH107 JXX103:JXX107 JYN103:JYN107 JZD103:JZD107 JZT103:JZT107 KAJ103:KAJ107 KAZ103:KAZ107 KBP103:KBP107 KCF103:KCF107 KCV103:KCV107 KDL103:KDL107 KEB103:KEB107 KER103:KER107 KFH103:KFH107 KFX103:KFX107 KGN103:KGN107 KHD103:KHD107 KHT103:KHT107 KIJ103:KIJ107 KIZ103:KIZ107 KJP103:KJP107 KKF103:KKF107 KKV103:KKV107 KLL103:KLL107 KMB103:KMB107 KMR103:KMR107 KNH103:KNH107 KNX103:KNX107 KON103:KON107 KPD103:KPD107 KPT103:KPT107 KQJ103:KQJ107 KQZ103:KQZ107 KRP103:KRP107 KSF103:KSF107 KSV103:KSV107 KTL103:KTL107 KUB103:KUB107 KUR103:KUR107 KVH103:KVH107 KVX103:KVX107 KWN103:KWN107 KXD103:KXD107 KXT103:KXT107 KYJ103:KYJ107 KYZ103:KYZ107 KZP103:KZP107 LAF103:LAF107 LAV103:LAV107 LBL103:LBL107 LCB103:LCB107 LCR103:LCR107 LDH103:LDH107 LDX103:LDX107 LEN103:LEN107 LFD103:LFD107 LFT103:LFT107 LGJ103:LGJ107 LGZ103:LGZ107 LHP103:LHP107 LIF103:LIF107 LIV103:LIV107 LJL103:LJL107 LKB103:LKB107 LKR103:LKR107 LLH103:LLH107 LLX103:LLX107 LMN103:LMN107 LND103:LND107 LNT103:LNT107 LOJ103:LOJ107 LOZ103:LOZ107 LPP103:LPP107 LQF103:LQF107 LQV103:LQV107 LRL103:LRL107 LSB103:LSB107 LSR103:LSR107 LTH103:LTH107 LTX103:LTX107 LUN103:LUN107 LVD103:LVD107 LVT103:LVT107 LWJ103:LWJ107 LWZ103:LWZ107 LXP103:LXP107 LYF103:LYF107 LYV103:LYV107 LZL103:LZL107 MAB103:MAB107 MAR103:MAR107 MBH103:MBH107 MBX103:MBX107 MCN103:MCN107 MDD103:MDD107 MDT103:MDT107 MEJ103:MEJ107 MEZ103:MEZ107 MFP103:MFP107 MGF103:MGF107 MGV103:MGV107 MHL103:MHL107 MIB103:MIB107 MIR103:MIR107 MJH103:MJH107 MJX103:MJX107 MKN103:MKN107 MLD103:MLD107 MLT103:MLT107 MMJ103:MMJ107 MMZ103:MMZ107 MNP103:MNP107 MOF103:MOF107 MOV103:MOV107 MPL103:MPL107 MQB103:MQB107 MQR103:MQR107 MRH103:MRH107 MRX103:MRX107 MSN103:MSN107 MTD103:MTD107 MTT103:MTT107 MUJ103:MUJ107 MUZ103:MUZ107 MVP103:MVP107 MWF103:MWF107 MWV103:MWV107 MXL103:MXL107 MYB103:MYB107 MYR103:MYR107 MZH103:MZH107 MZX103:MZX107 NAN103:NAN107 NBD103:NBD107 NBT103:NBT107 NCJ103:NCJ107 NCZ103:NCZ107 NDP103:NDP107 NEF103:NEF107 NEV103:NEV107 NFL103:NFL107 NGB103:NGB107 NGR103:NGR107 NHH103:NHH107 NHX103:NHX107 NIN103:NIN107 NJD103:NJD107 NJT103:NJT107 NKJ103:NKJ107 NKZ103:NKZ107 NLP103:NLP107 NMF103:NMF107 NMV103:NMV107 NNL103:NNL107 NOB103:NOB107 NOR103:NOR107 NPH103:NPH107 NPX103:NPX107 NQN103:NQN107 NRD103:NRD107 NRT103:NRT107 NSJ103:NSJ107 NSZ103:NSZ107 NTP103:NTP107 NUF103:NUF107 NUV103:NUV107 NVL103:NVL107 NWB103:NWB107 NWR103:NWR107 NXH103:NXH107 NXX103:NXX107 NYN103:NYN107 NZD103:NZD107 NZT103:NZT107 OAJ103:OAJ107 OAZ103:OAZ107 OBP103:OBP107 OCF103:OCF107 OCV103:OCV107 ODL103:ODL107 OEB103:OEB107 OER103:OER107 OFH103:OFH107 OFX103:OFX107 OGN103:OGN107 OHD103:OHD107 OHT103:OHT107 OIJ103:OIJ107 OIZ103:OIZ107 OJP103:OJP107 OKF103:OKF107 OKV103:OKV107 OLL103:OLL107 OMB103:OMB107 OMR103:OMR107 ONH103:ONH107 ONX103:ONX107 OON103:OON107 OPD103:OPD107 OPT103:OPT107 OQJ103:OQJ107 OQZ103:OQZ107 ORP103:ORP107 OSF103:OSF107 OSV103:OSV107 OTL103:OTL107 OUB103:OUB107 OUR103:OUR107 OVH103:OVH107 OVX103:OVX107 OWN103:OWN107 OXD103:OXD107 OXT103:OXT107 OYJ103:OYJ107 OYZ103:OYZ107 OZP103:OZP107 PAF103:PAF107 PAV103:PAV107 PBL103:PBL107 PCB103:PCB107 PCR103:PCR107 PDH103:PDH107 PDX103:PDX107 PEN103:PEN107 PFD103:PFD107 PFT103:PFT107 PGJ103:PGJ107 PGZ103:PGZ107 PHP103:PHP107 PIF103:PIF107 PIV103:PIV107 PJL103:PJL107 PKB103:PKB107 PKR103:PKR107 PLH103:PLH107 PLX103:PLX107 PMN103:PMN107 PND103:PND107 PNT103:PNT107 POJ103:POJ107 POZ103:POZ107 PPP103:PPP107 PQF103:PQF107 PQV103:PQV107 PRL103:PRL107 PSB103:PSB107 PSR103:PSR107 PTH103:PTH107 PTX103:PTX107 PUN103:PUN107 PVD103:PVD107 PVT103:PVT107 PWJ103:PWJ107 PWZ103:PWZ107 PXP103:PXP107 PYF103:PYF107 PYV103:PYV107 PZL103:PZL107 QAB103:QAB107 QAR103:QAR107 QBH103:QBH107 QBX103:QBX107 QCN103:QCN107 QDD103:QDD107 QDT103:QDT107 QEJ103:QEJ107 QEZ103:QEZ107 QFP103:QFP107 QGF103:QGF107 QGV103:QGV107 QHL103:QHL107 QIB103:QIB107 QIR103:QIR107 QJH103:QJH107 QJX103:QJX107 QKN103:QKN107 QLD103:QLD107 QLT103:QLT107 QMJ103:QMJ107 QMZ103:QMZ107 QNP103:QNP107 QOF103:QOF107 QOV103:QOV107 QPL103:QPL107 QQB103:QQB107 QQR103:QQR107 QRH103:QRH107 QRX103:QRX107 QSN103:QSN107 QTD103:QTD107 QTT103:QTT107 QUJ103:QUJ107 QUZ103:QUZ107 QVP103:QVP107 QWF103:QWF107 QWV103:QWV107 QXL103:QXL107 QYB103:QYB107 QYR103:QYR107 QZH103:QZH107 QZX103:QZX107 RAN103:RAN107 RBD103:RBD107 RBT103:RBT107 RCJ103:RCJ107 RCZ103:RCZ107 RDP103:RDP107 REF103:REF107 REV103:REV107 RFL103:RFL107 RGB103:RGB107 RGR103:RGR107 RHH103:RHH107 RHX103:RHX107 RIN103:RIN107 RJD103:RJD107 RJT103:RJT107 RKJ103:RKJ107 RKZ103:RKZ107 RLP103:RLP107 RMF103:RMF107 RMV103:RMV107 RNL103:RNL107 ROB103:ROB107 ROR103:ROR107 RPH103:RPH107 RPX103:RPX107 RQN103:RQN107 RRD103:RRD107 RRT103:RRT107 RSJ103:RSJ107 RSZ103:RSZ107 RTP103:RTP107 RUF103:RUF107 RUV103:RUV107 RVL103:RVL107 RWB103:RWB107 RWR103:RWR107 RXH103:RXH107 RXX103:RXX107 RYN103:RYN107 RZD103:RZD107 RZT103:RZT107 SAJ103:SAJ107 SAZ103:SAZ107 SBP103:SBP107 SCF103:SCF107 SCV103:SCV107 SDL103:SDL107 SEB103:SEB107 SER103:SER107 SFH103:SFH107 SFX103:SFX107 SGN103:SGN107 SHD103:SHD107 SHT103:SHT107 SIJ103:SIJ107 SIZ103:SIZ107 SJP103:SJP107 SKF103:SKF107 SKV103:SKV107 SLL103:SLL107 SMB103:SMB107 SMR103:SMR107 SNH103:SNH107 SNX103:SNX107 SON103:SON107 SPD103:SPD107 SPT103:SPT107 SQJ103:SQJ107 SQZ103:SQZ107 SRP103:SRP107 SSF103:SSF107 SSV103:SSV107 STL103:STL107 SUB103:SUB107 SUR103:SUR107 SVH103:SVH107 SVX103:SVX107 SWN103:SWN107 SXD103:SXD107 SXT103:SXT107 SYJ103:SYJ107 SYZ103:SYZ107 SZP103:SZP107 TAF103:TAF107 TAV103:TAV107 TBL103:TBL107 TCB103:TCB107 TCR103:TCR107 TDH103:TDH107 TDX103:TDX107 TEN103:TEN107 TFD103:TFD107 TFT103:TFT107 TGJ103:TGJ107 TGZ103:TGZ107 THP103:THP107 TIF103:TIF107 TIV103:TIV107 TJL103:TJL107 TKB103:TKB107 TKR103:TKR107 TLH103:TLH107 TLX103:TLX107 TMN103:TMN107 TND103:TND107 TNT103:TNT107 TOJ103:TOJ107 TOZ103:TOZ107 TPP103:TPP107 TQF103:TQF107 TQV103:TQV107 TRL103:TRL107 TSB103:TSB107 TSR103:TSR107 TTH103:TTH107 TTX103:TTX107 TUN103:TUN107 TVD103:TVD107 TVT103:TVT107 TWJ103:TWJ107 TWZ103:TWZ107 TXP103:TXP107 TYF103:TYF107 TYV103:TYV107 TZL103:TZL107 UAB103:UAB107 UAR103:UAR107 UBH103:UBH107 UBX103:UBX107 UCN103:UCN107 UDD103:UDD107 UDT103:UDT107 UEJ103:UEJ107 UEZ103:UEZ107 UFP103:UFP107 UGF103:UGF107 UGV103:UGV107 UHL103:UHL107 UIB103:UIB107 UIR103:UIR107 UJH103:UJH107 UJX103:UJX107 UKN103:UKN107 ULD103:ULD107 ULT103:ULT107 UMJ103:UMJ107 UMZ103:UMZ107 UNP103:UNP107 UOF103:UOF107 UOV103:UOV107 UPL103:UPL107 UQB103:UQB107 UQR103:UQR107 URH103:URH107 URX103:URX107 USN103:USN107 UTD103:UTD107 UTT103:UTT107 UUJ103:UUJ107 UUZ103:UUZ107 UVP103:UVP107 UWF103:UWF107 UWV103:UWV107 UXL103:UXL107 UYB103:UYB107 UYR103:UYR107 UZH103:UZH107 UZX103:UZX107 VAN103:VAN107 VBD103:VBD107 VBT103:VBT107 VCJ103:VCJ107 VCZ103:VCZ107 VDP103:VDP107 VEF103:VEF107 VEV103:VEV107 VFL103:VFL107 VGB103:VGB107 VGR103:VGR107 VHH103:VHH107 VHX103:VHX107 VIN103:VIN107 VJD103:VJD107 VJT103:VJT107 VKJ103:VKJ107 VKZ103:VKZ107 VLP103:VLP107 VMF103:VMF107 VMV103:VMV107 VNL103:VNL107 VOB103:VOB107 VOR103:VOR107 VPH103:VPH107 VPX103:VPX107 VQN103:VQN107 VRD103:VRD107 VRT103:VRT107 VSJ103:VSJ107 VSZ103:VSZ107 VTP103:VTP107 VUF103:VUF107 VUV103:VUV107 VVL103:VVL107 VWB103:VWB107 VWR103:VWR107 VXH103:VXH107 VXX103:VXX107 VYN103:VYN107 VZD103:VZD107 VZT103:VZT107 WAJ103:WAJ107 WAZ103:WAZ107 WBP103:WBP107 WCF103:WCF107 WCV103:WCV107 WDL103:WDL107 WEB103:WEB107 WER103:WER107 WFH103:WFH107 WFX103:WFX107 WGN103:WGN107 WHD103:WHD107 WHT103:WHT107 WIJ103:WIJ107 WIZ103:WIZ107 WJP103:WJP107 WKF103:WKF107 WKV103:WKV107 WLL103:WLL107 WMB103:WMB107 WMR103:WMR107 WNH103:WNH107 WNX103:WNX107 WON103:WON107 WPD103:WPD107 WPT103:WPT107 WQJ103:WQJ107 WQZ103:WQZ107 WRP103:WRP107 WSF103:WSF107 WSV103:WSV107 WTL103:WTL107 WUB103:WUB107 WUR103:WUR107 WVH103:WVH107 WVX103:WVX107 WWN103:WWN107 WXD103:WXD107 WXT103:WXT107 WYJ103:WYJ107 WYZ103:WYZ107 WZP103:WZP107 XAF103:XAF107 XAV103:XAV107 XBL103:XBL107 XCB103:XCB107 XCR103:XCR107 XDH103:XDH107 XDX103:XDX107 XEN103:XEN107 XFD103:XFD107">
    <cfRule type="cellIs" dxfId="249" priority="595" operator="lessThan">
      <formula>0</formula>
    </cfRule>
    <cfRule type="cellIs" dxfId="248" priority="596" operator="greaterThan">
      <formula>0</formula>
    </cfRule>
  </conditionalFormatting>
  <conditionalFormatting sqref="N109:N113 AD109:AD113 AT109:AT113 BJ109:BJ113 BZ109:BZ113 CP109:CP113 DF109:DF113 DV109:DV113 EL109:EL113 FB109:FB113 FR109:FR113 GH109:GH113 GX109:GX113 HN109:HN113 ID109:ID113 IT109:IT113 JJ109:JJ113 JZ109:JZ113 KP109:KP113 LF109:LF113 LV109:LV113 ML109:ML113 NB109:NB113 NR109:NR113 OH109:OH113 OX109:OX113 PN109:PN113 QD109:QD113 QT109:QT113 RJ109:RJ113 RZ109:RZ113 SP109:SP113 TF109:TF113 TV109:TV113 UL109:UL113 VB109:VB113 VR109:VR113 WH109:WH113 WX109:WX113 XN109:XN113 YD109:YD113 YT109:YT113 ZJ109:ZJ113 ZZ109:ZZ113 AAP109:AAP113 ABF109:ABF113 ABV109:ABV113 ACL109:ACL113 ADB109:ADB113 ADR109:ADR113 AEH109:AEH113 AEX109:AEX113 AFN109:AFN113 AGD109:AGD113 AGT109:AGT113 AHJ109:AHJ113 AHZ109:AHZ113 AIP109:AIP113 AJF109:AJF113 AJV109:AJV113 AKL109:AKL113 ALB109:ALB113 ALR109:ALR113 AMH109:AMH113 AMX109:AMX113 ANN109:ANN113 AOD109:AOD113 AOT109:AOT113 APJ109:APJ113 APZ109:APZ113 AQP109:AQP113 ARF109:ARF113 ARV109:ARV113 ASL109:ASL113 ATB109:ATB113 ATR109:ATR113 AUH109:AUH113 AUX109:AUX113 AVN109:AVN113 AWD109:AWD113 AWT109:AWT113 AXJ109:AXJ113 AXZ109:AXZ113 AYP109:AYP113 AZF109:AZF113 AZV109:AZV113 BAL109:BAL113 BBB109:BBB113 BBR109:BBR113 BCH109:BCH113 BCX109:BCX113 BDN109:BDN113 BED109:BED113 BET109:BET113 BFJ109:BFJ113 BFZ109:BFZ113 BGP109:BGP113 BHF109:BHF113 BHV109:BHV113 BIL109:BIL113 BJB109:BJB113 BJR109:BJR113 BKH109:BKH113 BKX109:BKX113 BLN109:BLN113 BMD109:BMD113 BMT109:BMT113 BNJ109:BNJ113 BNZ109:BNZ113 BOP109:BOP113 BPF109:BPF113 BPV109:BPV113 BQL109:BQL113 BRB109:BRB113 BRR109:BRR113 BSH109:BSH113 BSX109:BSX113 BTN109:BTN113 BUD109:BUD113 BUT109:BUT113 BVJ109:BVJ113 BVZ109:BVZ113 BWP109:BWP113 BXF109:BXF113 BXV109:BXV113 BYL109:BYL113 BZB109:BZB113 BZR109:BZR113 CAH109:CAH113 CAX109:CAX113 CBN109:CBN113 CCD109:CCD113 CCT109:CCT113 CDJ109:CDJ113 CDZ109:CDZ113 CEP109:CEP113 CFF109:CFF113 CFV109:CFV113 CGL109:CGL113 CHB109:CHB113 CHR109:CHR113 CIH109:CIH113 CIX109:CIX113 CJN109:CJN113 CKD109:CKD113 CKT109:CKT113 CLJ109:CLJ113 CLZ109:CLZ113 CMP109:CMP113 CNF109:CNF113 CNV109:CNV113 COL109:COL113 CPB109:CPB113 CPR109:CPR113 CQH109:CQH113 CQX109:CQX113 CRN109:CRN113 CSD109:CSD113 CST109:CST113 CTJ109:CTJ113 CTZ109:CTZ113 CUP109:CUP113 CVF109:CVF113 CVV109:CVV113 CWL109:CWL113 CXB109:CXB113 CXR109:CXR113 CYH109:CYH113 CYX109:CYX113 CZN109:CZN113 DAD109:DAD113 DAT109:DAT113 DBJ109:DBJ113 DBZ109:DBZ113 DCP109:DCP113 DDF109:DDF113 DDV109:DDV113 DEL109:DEL113 DFB109:DFB113 DFR109:DFR113 DGH109:DGH113 DGX109:DGX113 DHN109:DHN113 DID109:DID113 DIT109:DIT113 DJJ109:DJJ113 DJZ109:DJZ113 DKP109:DKP113 DLF109:DLF113 DLV109:DLV113 DML109:DML113 DNB109:DNB113 DNR109:DNR113 DOH109:DOH113 DOX109:DOX113 DPN109:DPN113 DQD109:DQD113 DQT109:DQT113 DRJ109:DRJ113 DRZ109:DRZ113 DSP109:DSP113 DTF109:DTF113 DTV109:DTV113 DUL109:DUL113 DVB109:DVB113 DVR109:DVR113 DWH109:DWH113 DWX109:DWX113 DXN109:DXN113 DYD109:DYD113 DYT109:DYT113 DZJ109:DZJ113 DZZ109:DZZ113 EAP109:EAP113 EBF109:EBF113 EBV109:EBV113 ECL109:ECL113 EDB109:EDB113 EDR109:EDR113 EEH109:EEH113 EEX109:EEX113 EFN109:EFN113 EGD109:EGD113 EGT109:EGT113 EHJ109:EHJ113 EHZ109:EHZ113 EIP109:EIP113 EJF109:EJF113 EJV109:EJV113 EKL109:EKL113 ELB109:ELB113 ELR109:ELR113 EMH109:EMH113 EMX109:EMX113 ENN109:ENN113 EOD109:EOD113 EOT109:EOT113 EPJ109:EPJ113 EPZ109:EPZ113 EQP109:EQP113 ERF109:ERF113 ERV109:ERV113 ESL109:ESL113 ETB109:ETB113 ETR109:ETR113 EUH109:EUH113 EUX109:EUX113 EVN109:EVN113 EWD109:EWD113 EWT109:EWT113 EXJ109:EXJ113 EXZ109:EXZ113 EYP109:EYP113 EZF109:EZF113 EZV109:EZV113 FAL109:FAL113 FBB109:FBB113 FBR109:FBR113 FCH109:FCH113 FCX109:FCX113 FDN109:FDN113 FED109:FED113 FET109:FET113 FFJ109:FFJ113 FFZ109:FFZ113 FGP109:FGP113 FHF109:FHF113 FHV109:FHV113 FIL109:FIL113 FJB109:FJB113 FJR109:FJR113 FKH109:FKH113 FKX109:FKX113 FLN109:FLN113 FMD109:FMD113 FMT109:FMT113 FNJ109:FNJ113 FNZ109:FNZ113 FOP109:FOP113 FPF109:FPF113 FPV109:FPV113 FQL109:FQL113 FRB109:FRB113 FRR109:FRR113 FSH109:FSH113 FSX109:FSX113 FTN109:FTN113 FUD109:FUD113 FUT109:FUT113 FVJ109:FVJ113 FVZ109:FVZ113 FWP109:FWP113 FXF109:FXF113 FXV109:FXV113 FYL109:FYL113 FZB109:FZB113 FZR109:FZR113 GAH109:GAH113 GAX109:GAX113 GBN109:GBN113 GCD109:GCD113 GCT109:GCT113 GDJ109:GDJ113 GDZ109:GDZ113 GEP109:GEP113 GFF109:GFF113 GFV109:GFV113 GGL109:GGL113 GHB109:GHB113 GHR109:GHR113 GIH109:GIH113 GIX109:GIX113 GJN109:GJN113 GKD109:GKD113 GKT109:GKT113 GLJ109:GLJ113 GLZ109:GLZ113 GMP109:GMP113 GNF109:GNF113 GNV109:GNV113 GOL109:GOL113 GPB109:GPB113 GPR109:GPR113 GQH109:GQH113 GQX109:GQX113 GRN109:GRN113 GSD109:GSD113 GST109:GST113 GTJ109:GTJ113 GTZ109:GTZ113 GUP109:GUP113 GVF109:GVF113 GVV109:GVV113 GWL109:GWL113 GXB109:GXB113 GXR109:GXR113 GYH109:GYH113 GYX109:GYX113 GZN109:GZN113 HAD109:HAD113 HAT109:HAT113 HBJ109:HBJ113 HBZ109:HBZ113 HCP109:HCP113 HDF109:HDF113 HDV109:HDV113 HEL109:HEL113 HFB109:HFB113 HFR109:HFR113 HGH109:HGH113 HGX109:HGX113 HHN109:HHN113 HID109:HID113 HIT109:HIT113 HJJ109:HJJ113 HJZ109:HJZ113 HKP109:HKP113 HLF109:HLF113 HLV109:HLV113 HML109:HML113 HNB109:HNB113 HNR109:HNR113 HOH109:HOH113 HOX109:HOX113 HPN109:HPN113 HQD109:HQD113 HQT109:HQT113 HRJ109:HRJ113 HRZ109:HRZ113 HSP109:HSP113 HTF109:HTF113 HTV109:HTV113 HUL109:HUL113 HVB109:HVB113 HVR109:HVR113 HWH109:HWH113 HWX109:HWX113 HXN109:HXN113 HYD109:HYD113 HYT109:HYT113 HZJ109:HZJ113 HZZ109:HZZ113 IAP109:IAP113 IBF109:IBF113 IBV109:IBV113 ICL109:ICL113 IDB109:IDB113 IDR109:IDR113 IEH109:IEH113 IEX109:IEX113 IFN109:IFN113 IGD109:IGD113 IGT109:IGT113 IHJ109:IHJ113 IHZ109:IHZ113 IIP109:IIP113 IJF109:IJF113 IJV109:IJV113 IKL109:IKL113 ILB109:ILB113 ILR109:ILR113 IMH109:IMH113 IMX109:IMX113 INN109:INN113 IOD109:IOD113 IOT109:IOT113 IPJ109:IPJ113 IPZ109:IPZ113 IQP109:IQP113 IRF109:IRF113 IRV109:IRV113 ISL109:ISL113 ITB109:ITB113 ITR109:ITR113 IUH109:IUH113 IUX109:IUX113 IVN109:IVN113 IWD109:IWD113 IWT109:IWT113 IXJ109:IXJ113 IXZ109:IXZ113 IYP109:IYP113 IZF109:IZF113 IZV109:IZV113 JAL109:JAL113 JBB109:JBB113 JBR109:JBR113 JCH109:JCH113 JCX109:JCX113 JDN109:JDN113 JED109:JED113 JET109:JET113 JFJ109:JFJ113 JFZ109:JFZ113 JGP109:JGP113 JHF109:JHF113 JHV109:JHV113 JIL109:JIL113 JJB109:JJB113 JJR109:JJR113 JKH109:JKH113 JKX109:JKX113 JLN109:JLN113 JMD109:JMD113 JMT109:JMT113 JNJ109:JNJ113 JNZ109:JNZ113 JOP109:JOP113 JPF109:JPF113 JPV109:JPV113 JQL109:JQL113 JRB109:JRB113 JRR109:JRR113 JSH109:JSH113 JSX109:JSX113 JTN109:JTN113 JUD109:JUD113 JUT109:JUT113 JVJ109:JVJ113 JVZ109:JVZ113 JWP109:JWP113 JXF109:JXF113 JXV109:JXV113 JYL109:JYL113 JZB109:JZB113 JZR109:JZR113 KAH109:KAH113 KAX109:KAX113 KBN109:KBN113 KCD109:KCD113 KCT109:KCT113 KDJ109:KDJ113 KDZ109:KDZ113 KEP109:KEP113 KFF109:KFF113 KFV109:KFV113 KGL109:KGL113 KHB109:KHB113 KHR109:KHR113 KIH109:KIH113 KIX109:KIX113 KJN109:KJN113 KKD109:KKD113 KKT109:KKT113 KLJ109:KLJ113 KLZ109:KLZ113 KMP109:KMP113 KNF109:KNF113 KNV109:KNV113 KOL109:KOL113 KPB109:KPB113 KPR109:KPR113 KQH109:KQH113 KQX109:KQX113 KRN109:KRN113 KSD109:KSD113 KST109:KST113 KTJ109:KTJ113 KTZ109:KTZ113 KUP109:KUP113 KVF109:KVF113 KVV109:KVV113 KWL109:KWL113 KXB109:KXB113 KXR109:KXR113 KYH109:KYH113 KYX109:KYX113 KZN109:KZN113 LAD109:LAD113 LAT109:LAT113 LBJ109:LBJ113 LBZ109:LBZ113 LCP109:LCP113 LDF109:LDF113 LDV109:LDV113 LEL109:LEL113 LFB109:LFB113 LFR109:LFR113 LGH109:LGH113 LGX109:LGX113 LHN109:LHN113 LID109:LID113 LIT109:LIT113 LJJ109:LJJ113 LJZ109:LJZ113 LKP109:LKP113 LLF109:LLF113 LLV109:LLV113 LML109:LML113 LNB109:LNB113 LNR109:LNR113 LOH109:LOH113 LOX109:LOX113 LPN109:LPN113 LQD109:LQD113 LQT109:LQT113 LRJ109:LRJ113 LRZ109:LRZ113 LSP109:LSP113 LTF109:LTF113 LTV109:LTV113 LUL109:LUL113 LVB109:LVB113 LVR109:LVR113 LWH109:LWH113 LWX109:LWX113 LXN109:LXN113 LYD109:LYD113 LYT109:LYT113 LZJ109:LZJ113 LZZ109:LZZ113 MAP109:MAP113 MBF109:MBF113 MBV109:MBV113 MCL109:MCL113 MDB109:MDB113 MDR109:MDR113 MEH109:MEH113 MEX109:MEX113 MFN109:MFN113 MGD109:MGD113 MGT109:MGT113 MHJ109:MHJ113 MHZ109:MHZ113 MIP109:MIP113 MJF109:MJF113 MJV109:MJV113 MKL109:MKL113 MLB109:MLB113 MLR109:MLR113 MMH109:MMH113 MMX109:MMX113 MNN109:MNN113 MOD109:MOD113 MOT109:MOT113 MPJ109:MPJ113 MPZ109:MPZ113 MQP109:MQP113 MRF109:MRF113 MRV109:MRV113 MSL109:MSL113 MTB109:MTB113 MTR109:MTR113 MUH109:MUH113 MUX109:MUX113 MVN109:MVN113 MWD109:MWD113 MWT109:MWT113 MXJ109:MXJ113 MXZ109:MXZ113 MYP109:MYP113 MZF109:MZF113 MZV109:MZV113 NAL109:NAL113 NBB109:NBB113 NBR109:NBR113 NCH109:NCH113 NCX109:NCX113 NDN109:NDN113 NED109:NED113 NET109:NET113 NFJ109:NFJ113 NFZ109:NFZ113 NGP109:NGP113 NHF109:NHF113 NHV109:NHV113 NIL109:NIL113 NJB109:NJB113 NJR109:NJR113 NKH109:NKH113 NKX109:NKX113 NLN109:NLN113 NMD109:NMD113 NMT109:NMT113 NNJ109:NNJ113 NNZ109:NNZ113 NOP109:NOP113 NPF109:NPF113 NPV109:NPV113 NQL109:NQL113 NRB109:NRB113 NRR109:NRR113 NSH109:NSH113 NSX109:NSX113 NTN109:NTN113 NUD109:NUD113 NUT109:NUT113 NVJ109:NVJ113 NVZ109:NVZ113 NWP109:NWP113 NXF109:NXF113 NXV109:NXV113 NYL109:NYL113 NZB109:NZB113 NZR109:NZR113 OAH109:OAH113 OAX109:OAX113 OBN109:OBN113 OCD109:OCD113 OCT109:OCT113 ODJ109:ODJ113 ODZ109:ODZ113 OEP109:OEP113 OFF109:OFF113 OFV109:OFV113 OGL109:OGL113 OHB109:OHB113 OHR109:OHR113 OIH109:OIH113 OIX109:OIX113 OJN109:OJN113 OKD109:OKD113 OKT109:OKT113 OLJ109:OLJ113 OLZ109:OLZ113 OMP109:OMP113 ONF109:ONF113 ONV109:ONV113 OOL109:OOL113 OPB109:OPB113 OPR109:OPR113 OQH109:OQH113 OQX109:OQX113 ORN109:ORN113 OSD109:OSD113 OST109:OST113 OTJ109:OTJ113 OTZ109:OTZ113 OUP109:OUP113 OVF109:OVF113 OVV109:OVV113 OWL109:OWL113 OXB109:OXB113 OXR109:OXR113 OYH109:OYH113 OYX109:OYX113 OZN109:OZN113 PAD109:PAD113 PAT109:PAT113 PBJ109:PBJ113 PBZ109:PBZ113 PCP109:PCP113 PDF109:PDF113 PDV109:PDV113 PEL109:PEL113 PFB109:PFB113 PFR109:PFR113 PGH109:PGH113 PGX109:PGX113 PHN109:PHN113 PID109:PID113 PIT109:PIT113 PJJ109:PJJ113 PJZ109:PJZ113 PKP109:PKP113 PLF109:PLF113 PLV109:PLV113 PML109:PML113 PNB109:PNB113 PNR109:PNR113 POH109:POH113 POX109:POX113 PPN109:PPN113 PQD109:PQD113 PQT109:PQT113 PRJ109:PRJ113 PRZ109:PRZ113 PSP109:PSP113 PTF109:PTF113 PTV109:PTV113 PUL109:PUL113 PVB109:PVB113 PVR109:PVR113 PWH109:PWH113 PWX109:PWX113 PXN109:PXN113 PYD109:PYD113 PYT109:PYT113 PZJ109:PZJ113 PZZ109:PZZ113 QAP109:QAP113 QBF109:QBF113 QBV109:QBV113 QCL109:QCL113 QDB109:QDB113 QDR109:QDR113 QEH109:QEH113 QEX109:QEX113 QFN109:QFN113 QGD109:QGD113 QGT109:QGT113 QHJ109:QHJ113 QHZ109:QHZ113 QIP109:QIP113 QJF109:QJF113 QJV109:QJV113 QKL109:QKL113 QLB109:QLB113 QLR109:QLR113 QMH109:QMH113 QMX109:QMX113 QNN109:QNN113 QOD109:QOD113 QOT109:QOT113 QPJ109:QPJ113 QPZ109:QPZ113 QQP109:QQP113 QRF109:QRF113 QRV109:QRV113 QSL109:QSL113 QTB109:QTB113 QTR109:QTR113 QUH109:QUH113 QUX109:QUX113 QVN109:QVN113 QWD109:QWD113 QWT109:QWT113 QXJ109:QXJ113 QXZ109:QXZ113 QYP109:QYP113 QZF109:QZF113 QZV109:QZV113 RAL109:RAL113 RBB109:RBB113 RBR109:RBR113 RCH109:RCH113 RCX109:RCX113 RDN109:RDN113 RED109:RED113 RET109:RET113 RFJ109:RFJ113 RFZ109:RFZ113 RGP109:RGP113 RHF109:RHF113 RHV109:RHV113 RIL109:RIL113 RJB109:RJB113 RJR109:RJR113 RKH109:RKH113 RKX109:RKX113 RLN109:RLN113 RMD109:RMD113 RMT109:RMT113 RNJ109:RNJ113 RNZ109:RNZ113 ROP109:ROP113 RPF109:RPF113 RPV109:RPV113 RQL109:RQL113 RRB109:RRB113 RRR109:RRR113 RSH109:RSH113 RSX109:RSX113 RTN109:RTN113 RUD109:RUD113 RUT109:RUT113 RVJ109:RVJ113 RVZ109:RVZ113 RWP109:RWP113 RXF109:RXF113 RXV109:RXV113 RYL109:RYL113 RZB109:RZB113 RZR109:RZR113 SAH109:SAH113 SAX109:SAX113 SBN109:SBN113 SCD109:SCD113 SCT109:SCT113 SDJ109:SDJ113 SDZ109:SDZ113 SEP109:SEP113 SFF109:SFF113 SFV109:SFV113 SGL109:SGL113 SHB109:SHB113 SHR109:SHR113 SIH109:SIH113 SIX109:SIX113 SJN109:SJN113 SKD109:SKD113 SKT109:SKT113 SLJ109:SLJ113 SLZ109:SLZ113 SMP109:SMP113 SNF109:SNF113 SNV109:SNV113 SOL109:SOL113 SPB109:SPB113 SPR109:SPR113 SQH109:SQH113 SQX109:SQX113 SRN109:SRN113 SSD109:SSD113 SST109:SST113 STJ109:STJ113 STZ109:STZ113 SUP109:SUP113 SVF109:SVF113 SVV109:SVV113 SWL109:SWL113 SXB109:SXB113 SXR109:SXR113 SYH109:SYH113 SYX109:SYX113 SZN109:SZN113 TAD109:TAD113 TAT109:TAT113 TBJ109:TBJ113 TBZ109:TBZ113 TCP109:TCP113 TDF109:TDF113 TDV109:TDV113 TEL109:TEL113 TFB109:TFB113 TFR109:TFR113 TGH109:TGH113 TGX109:TGX113 THN109:THN113 TID109:TID113 TIT109:TIT113 TJJ109:TJJ113 TJZ109:TJZ113 TKP109:TKP113 TLF109:TLF113 TLV109:TLV113 TML109:TML113 TNB109:TNB113 TNR109:TNR113 TOH109:TOH113 TOX109:TOX113 TPN109:TPN113 TQD109:TQD113 TQT109:TQT113 TRJ109:TRJ113 TRZ109:TRZ113 TSP109:TSP113 TTF109:TTF113 TTV109:TTV113 TUL109:TUL113 TVB109:TVB113 TVR109:TVR113 TWH109:TWH113 TWX109:TWX113 TXN109:TXN113 TYD109:TYD113 TYT109:TYT113 TZJ109:TZJ113 TZZ109:TZZ113 UAP109:UAP113 UBF109:UBF113 UBV109:UBV113 UCL109:UCL113 UDB109:UDB113 UDR109:UDR113 UEH109:UEH113 UEX109:UEX113 UFN109:UFN113 UGD109:UGD113 UGT109:UGT113 UHJ109:UHJ113 UHZ109:UHZ113 UIP109:UIP113 UJF109:UJF113 UJV109:UJV113 UKL109:UKL113 ULB109:ULB113 ULR109:ULR113 UMH109:UMH113 UMX109:UMX113 UNN109:UNN113 UOD109:UOD113 UOT109:UOT113 UPJ109:UPJ113 UPZ109:UPZ113 UQP109:UQP113 URF109:URF113 URV109:URV113 USL109:USL113 UTB109:UTB113 UTR109:UTR113 UUH109:UUH113 UUX109:UUX113 UVN109:UVN113 UWD109:UWD113 UWT109:UWT113 UXJ109:UXJ113 UXZ109:UXZ113 UYP109:UYP113 UZF109:UZF113 UZV109:UZV113 VAL109:VAL113 VBB109:VBB113 VBR109:VBR113 VCH109:VCH113 VCX109:VCX113 VDN109:VDN113 VED109:VED113 VET109:VET113 VFJ109:VFJ113 VFZ109:VFZ113 VGP109:VGP113 VHF109:VHF113 VHV109:VHV113 VIL109:VIL113 VJB109:VJB113 VJR109:VJR113 VKH109:VKH113 VKX109:VKX113 VLN109:VLN113 VMD109:VMD113 VMT109:VMT113 VNJ109:VNJ113 VNZ109:VNZ113 VOP109:VOP113 VPF109:VPF113 VPV109:VPV113 VQL109:VQL113 VRB109:VRB113 VRR109:VRR113 VSH109:VSH113 VSX109:VSX113 VTN109:VTN113 VUD109:VUD113 VUT109:VUT113 VVJ109:VVJ113 VVZ109:VVZ113 VWP109:VWP113 VXF109:VXF113 VXV109:VXV113 VYL109:VYL113 VZB109:VZB113 VZR109:VZR113 WAH109:WAH113 WAX109:WAX113 WBN109:WBN113 WCD109:WCD113 WCT109:WCT113 WDJ109:WDJ113 WDZ109:WDZ113 WEP109:WEP113 WFF109:WFF113 WFV109:WFV113 WGL109:WGL113 WHB109:WHB113 WHR109:WHR113 WIH109:WIH113 WIX109:WIX113 WJN109:WJN113 WKD109:WKD113 WKT109:WKT113 WLJ109:WLJ113 WLZ109:WLZ113 WMP109:WMP113 WNF109:WNF113 WNV109:WNV113 WOL109:WOL113 WPB109:WPB113 WPR109:WPR113 WQH109:WQH113 WQX109:WQX113 WRN109:WRN113 WSD109:WSD113 WST109:WST113 WTJ109:WTJ113 WTZ109:WTZ113 WUP109:WUP113 WVF109:WVF113 WVV109:WVV113 WWL109:WWL113 WXB109:WXB113 WXR109:WXR113 WYH109:WYH113 WYX109:WYX113 WZN109:WZN113 XAD109:XAD113 XAT109:XAT113 XBJ109:XBJ113 XBZ109:XBZ113 XCP109:XCP113 XDF109:XDF113 XDV109:XDV113 XEL109:XEL113 XFB109:XFB113">
    <cfRule type="cellIs" dxfId="247" priority="481" operator="lessThan">
      <formula>0</formula>
    </cfRule>
    <cfRule type="cellIs" dxfId="246" priority="482" operator="greaterThan">
      <formula>0</formula>
    </cfRule>
  </conditionalFormatting>
  <conditionalFormatting sqref="N115:N119 AD115:AD119 AT115:AT119 BJ115:BJ119 BZ115:BZ119 CP115:CP119 DF115:DF119 DV115:DV119 EL115:EL119 FB115:FB119 FR115:FR119 GH115:GH119 GX115:GX119 HN115:HN119 ID115:ID119 IT115:IT119 JJ115:JJ119 JZ115:JZ119 KP115:KP119 LF115:LF119 LV115:LV119 ML115:ML119 NB115:NB119 NR115:NR119 OH115:OH119 OX115:OX119 PN115:PN119 QD115:QD119 QT115:QT119 RJ115:RJ119 RZ115:RZ119 SP115:SP119 TF115:TF119 TV115:TV119 UL115:UL119 VB115:VB119 VR115:VR119 WH115:WH119 WX115:WX119 XN115:XN119 YD115:YD119 YT115:YT119 ZJ115:ZJ119 ZZ115:ZZ119 AAP115:AAP119 ABF115:ABF119 ABV115:ABV119 ACL115:ACL119 ADB115:ADB119 ADR115:ADR119 AEH115:AEH119 AEX115:AEX119 AFN115:AFN119 AGD115:AGD119 AGT115:AGT119 AHJ115:AHJ119 AHZ115:AHZ119 AIP115:AIP119 AJF115:AJF119 AJV115:AJV119 AKL115:AKL119 ALB115:ALB119 ALR115:ALR119 AMH115:AMH119 AMX115:AMX119 ANN115:ANN119 AOD115:AOD119 AOT115:AOT119 APJ115:APJ119 APZ115:APZ119 AQP115:AQP119 ARF115:ARF119 ARV115:ARV119 ASL115:ASL119 ATB115:ATB119 ATR115:ATR119 AUH115:AUH119 AUX115:AUX119 AVN115:AVN119 AWD115:AWD119 AWT115:AWT119 AXJ115:AXJ119 AXZ115:AXZ119 AYP115:AYP119 AZF115:AZF119 AZV115:AZV119 BAL115:BAL119 BBB115:BBB119 BBR115:BBR119 BCH115:BCH119 BCX115:BCX119 BDN115:BDN119 BED115:BED119 BET115:BET119 BFJ115:BFJ119 BFZ115:BFZ119 BGP115:BGP119 BHF115:BHF119 BHV115:BHV119 BIL115:BIL119 BJB115:BJB119 BJR115:BJR119 BKH115:BKH119 BKX115:BKX119 BLN115:BLN119 BMD115:BMD119 BMT115:BMT119 BNJ115:BNJ119 BNZ115:BNZ119 BOP115:BOP119 BPF115:BPF119 BPV115:BPV119 BQL115:BQL119 BRB115:BRB119 BRR115:BRR119 BSH115:BSH119 BSX115:BSX119 BTN115:BTN119 BUD115:BUD119 BUT115:BUT119 BVJ115:BVJ119 BVZ115:BVZ119 BWP115:BWP119 BXF115:BXF119 BXV115:BXV119 BYL115:BYL119 BZB115:BZB119 BZR115:BZR119 CAH115:CAH119 CAX115:CAX119 CBN115:CBN119 CCD115:CCD119 CCT115:CCT119 CDJ115:CDJ119 CDZ115:CDZ119 CEP115:CEP119 CFF115:CFF119 CFV115:CFV119 CGL115:CGL119 CHB115:CHB119 CHR115:CHR119 CIH115:CIH119 CIX115:CIX119 CJN115:CJN119 CKD115:CKD119 CKT115:CKT119 CLJ115:CLJ119 CLZ115:CLZ119 CMP115:CMP119 CNF115:CNF119 CNV115:CNV119 COL115:COL119 CPB115:CPB119 CPR115:CPR119 CQH115:CQH119 CQX115:CQX119 CRN115:CRN119 CSD115:CSD119 CST115:CST119 CTJ115:CTJ119 CTZ115:CTZ119 CUP115:CUP119 CVF115:CVF119 CVV115:CVV119 CWL115:CWL119 CXB115:CXB119 CXR115:CXR119 CYH115:CYH119 CYX115:CYX119 CZN115:CZN119 DAD115:DAD119 DAT115:DAT119 DBJ115:DBJ119 DBZ115:DBZ119 DCP115:DCP119 DDF115:DDF119 DDV115:DDV119 DEL115:DEL119 DFB115:DFB119 DFR115:DFR119 DGH115:DGH119 DGX115:DGX119 DHN115:DHN119 DID115:DID119 DIT115:DIT119 DJJ115:DJJ119 DJZ115:DJZ119 DKP115:DKP119 DLF115:DLF119 DLV115:DLV119 DML115:DML119 DNB115:DNB119 DNR115:DNR119 DOH115:DOH119 DOX115:DOX119 DPN115:DPN119 DQD115:DQD119 DQT115:DQT119 DRJ115:DRJ119 DRZ115:DRZ119 DSP115:DSP119 DTF115:DTF119 DTV115:DTV119 DUL115:DUL119 DVB115:DVB119 DVR115:DVR119 DWH115:DWH119 DWX115:DWX119 DXN115:DXN119 DYD115:DYD119 DYT115:DYT119 DZJ115:DZJ119 DZZ115:DZZ119 EAP115:EAP119 EBF115:EBF119 EBV115:EBV119 ECL115:ECL119 EDB115:EDB119 EDR115:EDR119 EEH115:EEH119 EEX115:EEX119 EFN115:EFN119 EGD115:EGD119 EGT115:EGT119 EHJ115:EHJ119 EHZ115:EHZ119 EIP115:EIP119 EJF115:EJF119 EJV115:EJV119 EKL115:EKL119 ELB115:ELB119 ELR115:ELR119 EMH115:EMH119 EMX115:EMX119 ENN115:ENN119 EOD115:EOD119 EOT115:EOT119 EPJ115:EPJ119 EPZ115:EPZ119 EQP115:EQP119 ERF115:ERF119 ERV115:ERV119 ESL115:ESL119 ETB115:ETB119 ETR115:ETR119 EUH115:EUH119 EUX115:EUX119 EVN115:EVN119 EWD115:EWD119 EWT115:EWT119 EXJ115:EXJ119 EXZ115:EXZ119 EYP115:EYP119 EZF115:EZF119 EZV115:EZV119 FAL115:FAL119 FBB115:FBB119 FBR115:FBR119 FCH115:FCH119 FCX115:FCX119 FDN115:FDN119 FED115:FED119 FET115:FET119 FFJ115:FFJ119 FFZ115:FFZ119 FGP115:FGP119 FHF115:FHF119 FHV115:FHV119 FIL115:FIL119 FJB115:FJB119 FJR115:FJR119 FKH115:FKH119 FKX115:FKX119 FLN115:FLN119 FMD115:FMD119 FMT115:FMT119 FNJ115:FNJ119 FNZ115:FNZ119 FOP115:FOP119 FPF115:FPF119 FPV115:FPV119 FQL115:FQL119 FRB115:FRB119 FRR115:FRR119 FSH115:FSH119 FSX115:FSX119 FTN115:FTN119 FUD115:FUD119 FUT115:FUT119 FVJ115:FVJ119 FVZ115:FVZ119 FWP115:FWP119 FXF115:FXF119 FXV115:FXV119 FYL115:FYL119 FZB115:FZB119 FZR115:FZR119 GAH115:GAH119 GAX115:GAX119 GBN115:GBN119 GCD115:GCD119 GCT115:GCT119 GDJ115:GDJ119 GDZ115:GDZ119 GEP115:GEP119 GFF115:GFF119 GFV115:GFV119 GGL115:GGL119 GHB115:GHB119 GHR115:GHR119 GIH115:GIH119 GIX115:GIX119 GJN115:GJN119 GKD115:GKD119 GKT115:GKT119 GLJ115:GLJ119 GLZ115:GLZ119 GMP115:GMP119 GNF115:GNF119 GNV115:GNV119 GOL115:GOL119 GPB115:GPB119 GPR115:GPR119 GQH115:GQH119 GQX115:GQX119 GRN115:GRN119 GSD115:GSD119 GST115:GST119 GTJ115:GTJ119 GTZ115:GTZ119 GUP115:GUP119 GVF115:GVF119 GVV115:GVV119 GWL115:GWL119 GXB115:GXB119 GXR115:GXR119 GYH115:GYH119 GYX115:GYX119 GZN115:GZN119 HAD115:HAD119 HAT115:HAT119 HBJ115:HBJ119 HBZ115:HBZ119 HCP115:HCP119 HDF115:HDF119 HDV115:HDV119 HEL115:HEL119 HFB115:HFB119 HFR115:HFR119 HGH115:HGH119 HGX115:HGX119 HHN115:HHN119 HID115:HID119 HIT115:HIT119 HJJ115:HJJ119 HJZ115:HJZ119 HKP115:HKP119 HLF115:HLF119 HLV115:HLV119 HML115:HML119 HNB115:HNB119 HNR115:HNR119 HOH115:HOH119 HOX115:HOX119 HPN115:HPN119 HQD115:HQD119 HQT115:HQT119 HRJ115:HRJ119 HRZ115:HRZ119 HSP115:HSP119 HTF115:HTF119 HTV115:HTV119 HUL115:HUL119 HVB115:HVB119 HVR115:HVR119 HWH115:HWH119 HWX115:HWX119 HXN115:HXN119 HYD115:HYD119 HYT115:HYT119 HZJ115:HZJ119 HZZ115:HZZ119 IAP115:IAP119 IBF115:IBF119 IBV115:IBV119 ICL115:ICL119 IDB115:IDB119 IDR115:IDR119 IEH115:IEH119 IEX115:IEX119 IFN115:IFN119 IGD115:IGD119 IGT115:IGT119 IHJ115:IHJ119 IHZ115:IHZ119 IIP115:IIP119 IJF115:IJF119 IJV115:IJV119 IKL115:IKL119 ILB115:ILB119 ILR115:ILR119 IMH115:IMH119 IMX115:IMX119 INN115:INN119 IOD115:IOD119 IOT115:IOT119 IPJ115:IPJ119 IPZ115:IPZ119 IQP115:IQP119 IRF115:IRF119 IRV115:IRV119 ISL115:ISL119 ITB115:ITB119 ITR115:ITR119 IUH115:IUH119 IUX115:IUX119 IVN115:IVN119 IWD115:IWD119 IWT115:IWT119 IXJ115:IXJ119 IXZ115:IXZ119 IYP115:IYP119 IZF115:IZF119 IZV115:IZV119 JAL115:JAL119 JBB115:JBB119 JBR115:JBR119 JCH115:JCH119 JCX115:JCX119 JDN115:JDN119 JED115:JED119 JET115:JET119 JFJ115:JFJ119 JFZ115:JFZ119 JGP115:JGP119 JHF115:JHF119 JHV115:JHV119 JIL115:JIL119 JJB115:JJB119 JJR115:JJR119 JKH115:JKH119 JKX115:JKX119 JLN115:JLN119 JMD115:JMD119 JMT115:JMT119 JNJ115:JNJ119 JNZ115:JNZ119 JOP115:JOP119 JPF115:JPF119 JPV115:JPV119 JQL115:JQL119 JRB115:JRB119 JRR115:JRR119 JSH115:JSH119 JSX115:JSX119 JTN115:JTN119 JUD115:JUD119 JUT115:JUT119 JVJ115:JVJ119 JVZ115:JVZ119 JWP115:JWP119 JXF115:JXF119 JXV115:JXV119 JYL115:JYL119 JZB115:JZB119 JZR115:JZR119 KAH115:KAH119 KAX115:KAX119 KBN115:KBN119 KCD115:KCD119 KCT115:KCT119 KDJ115:KDJ119 KDZ115:KDZ119 KEP115:KEP119 KFF115:KFF119 KFV115:KFV119 KGL115:KGL119 KHB115:KHB119 KHR115:KHR119 KIH115:KIH119 KIX115:KIX119 KJN115:KJN119 KKD115:KKD119 KKT115:KKT119 KLJ115:KLJ119 KLZ115:KLZ119 KMP115:KMP119 KNF115:KNF119 KNV115:KNV119 KOL115:KOL119 KPB115:KPB119 KPR115:KPR119 KQH115:KQH119 KQX115:KQX119 KRN115:KRN119 KSD115:KSD119 KST115:KST119 KTJ115:KTJ119 KTZ115:KTZ119 KUP115:KUP119 KVF115:KVF119 KVV115:KVV119 KWL115:KWL119 KXB115:KXB119 KXR115:KXR119 KYH115:KYH119 KYX115:KYX119 KZN115:KZN119 LAD115:LAD119 LAT115:LAT119 LBJ115:LBJ119 LBZ115:LBZ119 LCP115:LCP119 LDF115:LDF119 LDV115:LDV119 LEL115:LEL119 LFB115:LFB119 LFR115:LFR119 LGH115:LGH119 LGX115:LGX119 LHN115:LHN119 LID115:LID119 LIT115:LIT119 LJJ115:LJJ119 LJZ115:LJZ119 LKP115:LKP119 LLF115:LLF119 LLV115:LLV119 LML115:LML119 LNB115:LNB119 LNR115:LNR119 LOH115:LOH119 LOX115:LOX119 LPN115:LPN119 LQD115:LQD119 LQT115:LQT119 LRJ115:LRJ119 LRZ115:LRZ119 LSP115:LSP119 LTF115:LTF119 LTV115:LTV119 LUL115:LUL119 LVB115:LVB119 LVR115:LVR119 LWH115:LWH119 LWX115:LWX119 LXN115:LXN119 LYD115:LYD119 LYT115:LYT119 LZJ115:LZJ119 LZZ115:LZZ119 MAP115:MAP119 MBF115:MBF119 MBV115:MBV119 MCL115:MCL119 MDB115:MDB119 MDR115:MDR119 MEH115:MEH119 MEX115:MEX119 MFN115:MFN119 MGD115:MGD119 MGT115:MGT119 MHJ115:MHJ119 MHZ115:MHZ119 MIP115:MIP119 MJF115:MJF119 MJV115:MJV119 MKL115:MKL119 MLB115:MLB119 MLR115:MLR119 MMH115:MMH119 MMX115:MMX119 MNN115:MNN119 MOD115:MOD119 MOT115:MOT119 MPJ115:MPJ119 MPZ115:MPZ119 MQP115:MQP119 MRF115:MRF119 MRV115:MRV119 MSL115:MSL119 MTB115:MTB119 MTR115:MTR119 MUH115:MUH119 MUX115:MUX119 MVN115:MVN119 MWD115:MWD119 MWT115:MWT119 MXJ115:MXJ119 MXZ115:MXZ119 MYP115:MYP119 MZF115:MZF119 MZV115:MZV119 NAL115:NAL119 NBB115:NBB119 NBR115:NBR119 NCH115:NCH119 NCX115:NCX119 NDN115:NDN119 NED115:NED119 NET115:NET119 NFJ115:NFJ119 NFZ115:NFZ119 NGP115:NGP119 NHF115:NHF119 NHV115:NHV119 NIL115:NIL119 NJB115:NJB119 NJR115:NJR119 NKH115:NKH119 NKX115:NKX119 NLN115:NLN119 NMD115:NMD119 NMT115:NMT119 NNJ115:NNJ119 NNZ115:NNZ119 NOP115:NOP119 NPF115:NPF119 NPV115:NPV119 NQL115:NQL119 NRB115:NRB119 NRR115:NRR119 NSH115:NSH119 NSX115:NSX119 NTN115:NTN119 NUD115:NUD119 NUT115:NUT119 NVJ115:NVJ119 NVZ115:NVZ119 NWP115:NWP119 NXF115:NXF119 NXV115:NXV119 NYL115:NYL119 NZB115:NZB119 NZR115:NZR119 OAH115:OAH119 OAX115:OAX119 OBN115:OBN119 OCD115:OCD119 OCT115:OCT119 ODJ115:ODJ119 ODZ115:ODZ119 OEP115:OEP119 OFF115:OFF119 OFV115:OFV119 OGL115:OGL119 OHB115:OHB119 OHR115:OHR119 OIH115:OIH119 OIX115:OIX119 OJN115:OJN119 OKD115:OKD119 OKT115:OKT119 OLJ115:OLJ119 OLZ115:OLZ119 OMP115:OMP119 ONF115:ONF119 ONV115:ONV119 OOL115:OOL119 OPB115:OPB119 OPR115:OPR119 OQH115:OQH119 OQX115:OQX119 ORN115:ORN119 OSD115:OSD119 OST115:OST119 OTJ115:OTJ119 OTZ115:OTZ119 OUP115:OUP119 OVF115:OVF119 OVV115:OVV119 OWL115:OWL119 OXB115:OXB119 OXR115:OXR119 OYH115:OYH119 OYX115:OYX119 OZN115:OZN119 PAD115:PAD119 PAT115:PAT119 PBJ115:PBJ119 PBZ115:PBZ119 PCP115:PCP119 PDF115:PDF119 PDV115:PDV119 PEL115:PEL119 PFB115:PFB119 PFR115:PFR119 PGH115:PGH119 PGX115:PGX119 PHN115:PHN119 PID115:PID119 PIT115:PIT119 PJJ115:PJJ119 PJZ115:PJZ119 PKP115:PKP119 PLF115:PLF119 PLV115:PLV119 PML115:PML119 PNB115:PNB119 PNR115:PNR119 POH115:POH119 POX115:POX119 PPN115:PPN119 PQD115:PQD119 PQT115:PQT119 PRJ115:PRJ119 PRZ115:PRZ119 PSP115:PSP119 PTF115:PTF119 PTV115:PTV119 PUL115:PUL119 PVB115:PVB119 PVR115:PVR119 PWH115:PWH119 PWX115:PWX119 PXN115:PXN119 PYD115:PYD119 PYT115:PYT119 PZJ115:PZJ119 PZZ115:PZZ119 QAP115:QAP119 QBF115:QBF119 QBV115:QBV119 QCL115:QCL119 QDB115:QDB119 QDR115:QDR119 QEH115:QEH119 QEX115:QEX119 QFN115:QFN119 QGD115:QGD119 QGT115:QGT119 QHJ115:QHJ119 QHZ115:QHZ119 QIP115:QIP119 QJF115:QJF119 QJV115:QJV119 QKL115:QKL119 QLB115:QLB119 QLR115:QLR119 QMH115:QMH119 QMX115:QMX119 QNN115:QNN119 QOD115:QOD119 QOT115:QOT119 QPJ115:QPJ119 QPZ115:QPZ119 QQP115:QQP119 QRF115:QRF119 QRV115:QRV119 QSL115:QSL119 QTB115:QTB119 QTR115:QTR119 QUH115:QUH119 QUX115:QUX119 QVN115:QVN119 QWD115:QWD119 QWT115:QWT119 QXJ115:QXJ119 QXZ115:QXZ119 QYP115:QYP119 QZF115:QZF119 QZV115:QZV119 RAL115:RAL119 RBB115:RBB119 RBR115:RBR119 RCH115:RCH119 RCX115:RCX119 RDN115:RDN119 RED115:RED119 RET115:RET119 RFJ115:RFJ119 RFZ115:RFZ119 RGP115:RGP119 RHF115:RHF119 RHV115:RHV119 RIL115:RIL119 RJB115:RJB119 RJR115:RJR119 RKH115:RKH119 RKX115:RKX119 RLN115:RLN119 RMD115:RMD119 RMT115:RMT119 RNJ115:RNJ119 RNZ115:RNZ119 ROP115:ROP119 RPF115:RPF119 RPV115:RPV119 RQL115:RQL119 RRB115:RRB119 RRR115:RRR119 RSH115:RSH119 RSX115:RSX119 RTN115:RTN119 RUD115:RUD119 RUT115:RUT119 RVJ115:RVJ119 RVZ115:RVZ119 RWP115:RWP119 RXF115:RXF119 RXV115:RXV119 RYL115:RYL119 RZB115:RZB119 RZR115:RZR119 SAH115:SAH119 SAX115:SAX119 SBN115:SBN119 SCD115:SCD119 SCT115:SCT119 SDJ115:SDJ119 SDZ115:SDZ119 SEP115:SEP119 SFF115:SFF119 SFV115:SFV119 SGL115:SGL119 SHB115:SHB119 SHR115:SHR119 SIH115:SIH119 SIX115:SIX119 SJN115:SJN119 SKD115:SKD119 SKT115:SKT119 SLJ115:SLJ119 SLZ115:SLZ119 SMP115:SMP119 SNF115:SNF119 SNV115:SNV119 SOL115:SOL119 SPB115:SPB119 SPR115:SPR119 SQH115:SQH119 SQX115:SQX119 SRN115:SRN119 SSD115:SSD119 SST115:SST119 STJ115:STJ119 STZ115:STZ119 SUP115:SUP119 SVF115:SVF119 SVV115:SVV119 SWL115:SWL119 SXB115:SXB119 SXR115:SXR119 SYH115:SYH119 SYX115:SYX119 SZN115:SZN119 TAD115:TAD119 TAT115:TAT119 TBJ115:TBJ119 TBZ115:TBZ119 TCP115:TCP119 TDF115:TDF119 TDV115:TDV119 TEL115:TEL119 TFB115:TFB119 TFR115:TFR119 TGH115:TGH119 TGX115:TGX119 THN115:THN119 TID115:TID119 TIT115:TIT119 TJJ115:TJJ119 TJZ115:TJZ119 TKP115:TKP119 TLF115:TLF119 TLV115:TLV119 TML115:TML119 TNB115:TNB119 TNR115:TNR119 TOH115:TOH119 TOX115:TOX119 TPN115:TPN119 TQD115:TQD119 TQT115:TQT119 TRJ115:TRJ119 TRZ115:TRZ119 TSP115:TSP119 TTF115:TTF119 TTV115:TTV119 TUL115:TUL119 TVB115:TVB119 TVR115:TVR119 TWH115:TWH119 TWX115:TWX119 TXN115:TXN119 TYD115:TYD119 TYT115:TYT119 TZJ115:TZJ119 TZZ115:TZZ119 UAP115:UAP119 UBF115:UBF119 UBV115:UBV119 UCL115:UCL119 UDB115:UDB119 UDR115:UDR119 UEH115:UEH119 UEX115:UEX119 UFN115:UFN119 UGD115:UGD119 UGT115:UGT119 UHJ115:UHJ119 UHZ115:UHZ119 UIP115:UIP119 UJF115:UJF119 UJV115:UJV119 UKL115:UKL119 ULB115:ULB119 ULR115:ULR119 UMH115:UMH119 UMX115:UMX119 UNN115:UNN119 UOD115:UOD119 UOT115:UOT119 UPJ115:UPJ119 UPZ115:UPZ119 UQP115:UQP119 URF115:URF119 URV115:URV119 USL115:USL119 UTB115:UTB119 UTR115:UTR119 UUH115:UUH119 UUX115:UUX119 UVN115:UVN119 UWD115:UWD119 UWT115:UWT119 UXJ115:UXJ119 UXZ115:UXZ119 UYP115:UYP119 UZF115:UZF119 UZV115:UZV119 VAL115:VAL119 VBB115:VBB119 VBR115:VBR119 VCH115:VCH119 VCX115:VCX119 VDN115:VDN119 VED115:VED119 VET115:VET119 VFJ115:VFJ119 VFZ115:VFZ119 VGP115:VGP119 VHF115:VHF119 VHV115:VHV119 VIL115:VIL119 VJB115:VJB119 VJR115:VJR119 VKH115:VKH119 VKX115:VKX119 VLN115:VLN119 VMD115:VMD119 VMT115:VMT119 VNJ115:VNJ119 VNZ115:VNZ119 VOP115:VOP119 VPF115:VPF119 VPV115:VPV119 VQL115:VQL119 VRB115:VRB119 VRR115:VRR119 VSH115:VSH119 VSX115:VSX119 VTN115:VTN119 VUD115:VUD119 VUT115:VUT119 VVJ115:VVJ119 VVZ115:VVZ119 VWP115:VWP119 VXF115:VXF119 VXV115:VXV119 VYL115:VYL119 VZB115:VZB119 VZR115:VZR119 WAH115:WAH119 WAX115:WAX119 WBN115:WBN119 WCD115:WCD119 WCT115:WCT119 WDJ115:WDJ119 WDZ115:WDZ119 WEP115:WEP119 WFF115:WFF119 WFV115:WFV119 WGL115:WGL119 WHB115:WHB119 WHR115:WHR119 WIH115:WIH119 WIX115:WIX119 WJN115:WJN119 WKD115:WKD119 WKT115:WKT119 WLJ115:WLJ119 WLZ115:WLZ119 WMP115:WMP119 WNF115:WNF119 WNV115:WNV119 WOL115:WOL119 WPB115:WPB119 WPR115:WPR119 WQH115:WQH119 WQX115:WQX119 WRN115:WRN119 WSD115:WSD119 WST115:WST119 WTJ115:WTJ119 WTZ115:WTZ119 WUP115:WUP119 WVF115:WVF119 WVV115:WVV119 WWL115:WWL119 WXB115:WXB119 WXR115:WXR119 WYH115:WYH119 WYX115:WYX119 WZN115:WZN119 XAD115:XAD119 XAT115:XAT119 XBJ115:XBJ119 XBZ115:XBZ119 XCP115:XCP119 XDF115:XDF119 XDV115:XDV119 XEL115:XEL119 XFB115:XFB119">
    <cfRule type="cellIs" dxfId="245" priority="479" operator="lessThan">
      <formula>0</formula>
    </cfRule>
    <cfRule type="cellIs" dxfId="244" priority="480" operator="greaterThan">
      <formula>0</formula>
    </cfRule>
  </conditionalFormatting>
  <conditionalFormatting sqref="N121:N125 AD121:AD125 AT121:AT125 BJ121:BJ125 BZ121:BZ125 CP121:CP125 DF121:DF125 DV121:DV125 EL121:EL125 FB121:FB125 FR121:FR125 GH121:GH125 GX121:GX125 HN121:HN125 ID121:ID125 IT121:IT125 JJ121:JJ125 JZ121:JZ125 KP121:KP125 LF121:LF125 LV121:LV125 ML121:ML125 NB121:NB125 NR121:NR125 OH121:OH125 OX121:OX125 PN121:PN125 QD121:QD125 QT121:QT125 RJ121:RJ125 RZ121:RZ125 SP121:SP125 TF121:TF125 TV121:TV125 UL121:UL125 VB121:VB125 VR121:VR125 WH121:WH125 WX121:WX125 XN121:XN125 YD121:YD125 YT121:YT125 ZJ121:ZJ125 ZZ121:ZZ125 AAP121:AAP125 ABF121:ABF125 ABV121:ABV125 ACL121:ACL125 ADB121:ADB125 ADR121:ADR125 AEH121:AEH125 AEX121:AEX125 AFN121:AFN125 AGD121:AGD125 AGT121:AGT125 AHJ121:AHJ125 AHZ121:AHZ125 AIP121:AIP125 AJF121:AJF125 AJV121:AJV125 AKL121:AKL125 ALB121:ALB125 ALR121:ALR125 AMH121:AMH125 AMX121:AMX125 ANN121:ANN125 AOD121:AOD125 AOT121:AOT125 APJ121:APJ125 APZ121:APZ125 AQP121:AQP125 ARF121:ARF125 ARV121:ARV125 ASL121:ASL125 ATB121:ATB125 ATR121:ATR125 AUH121:AUH125 AUX121:AUX125 AVN121:AVN125 AWD121:AWD125 AWT121:AWT125 AXJ121:AXJ125 AXZ121:AXZ125 AYP121:AYP125 AZF121:AZF125 AZV121:AZV125 BAL121:BAL125 BBB121:BBB125 BBR121:BBR125 BCH121:BCH125 BCX121:BCX125 BDN121:BDN125 BED121:BED125 BET121:BET125 BFJ121:BFJ125 BFZ121:BFZ125 BGP121:BGP125 BHF121:BHF125 BHV121:BHV125 BIL121:BIL125 BJB121:BJB125 BJR121:BJR125 BKH121:BKH125 BKX121:BKX125 BLN121:BLN125 BMD121:BMD125 BMT121:BMT125 BNJ121:BNJ125 BNZ121:BNZ125 BOP121:BOP125 BPF121:BPF125 BPV121:BPV125 BQL121:BQL125 BRB121:BRB125 BRR121:BRR125 BSH121:BSH125 BSX121:BSX125 BTN121:BTN125 BUD121:BUD125 BUT121:BUT125 BVJ121:BVJ125 BVZ121:BVZ125 BWP121:BWP125 BXF121:BXF125 BXV121:BXV125 BYL121:BYL125 BZB121:BZB125 BZR121:BZR125 CAH121:CAH125 CAX121:CAX125 CBN121:CBN125 CCD121:CCD125 CCT121:CCT125 CDJ121:CDJ125 CDZ121:CDZ125 CEP121:CEP125 CFF121:CFF125 CFV121:CFV125 CGL121:CGL125 CHB121:CHB125 CHR121:CHR125 CIH121:CIH125 CIX121:CIX125 CJN121:CJN125 CKD121:CKD125 CKT121:CKT125 CLJ121:CLJ125 CLZ121:CLZ125 CMP121:CMP125 CNF121:CNF125 CNV121:CNV125 COL121:COL125 CPB121:CPB125 CPR121:CPR125 CQH121:CQH125 CQX121:CQX125 CRN121:CRN125 CSD121:CSD125 CST121:CST125 CTJ121:CTJ125 CTZ121:CTZ125 CUP121:CUP125 CVF121:CVF125 CVV121:CVV125 CWL121:CWL125 CXB121:CXB125 CXR121:CXR125 CYH121:CYH125 CYX121:CYX125 CZN121:CZN125 DAD121:DAD125 DAT121:DAT125 DBJ121:DBJ125 DBZ121:DBZ125 DCP121:DCP125 DDF121:DDF125 DDV121:DDV125 DEL121:DEL125 DFB121:DFB125 DFR121:DFR125 DGH121:DGH125 DGX121:DGX125 DHN121:DHN125 DID121:DID125 DIT121:DIT125 DJJ121:DJJ125 DJZ121:DJZ125 DKP121:DKP125 DLF121:DLF125 DLV121:DLV125 DML121:DML125 DNB121:DNB125 DNR121:DNR125 DOH121:DOH125 DOX121:DOX125 DPN121:DPN125 DQD121:DQD125 DQT121:DQT125 DRJ121:DRJ125 DRZ121:DRZ125 DSP121:DSP125 DTF121:DTF125 DTV121:DTV125 DUL121:DUL125 DVB121:DVB125 DVR121:DVR125 DWH121:DWH125 DWX121:DWX125 DXN121:DXN125 DYD121:DYD125 DYT121:DYT125 DZJ121:DZJ125 DZZ121:DZZ125 EAP121:EAP125 EBF121:EBF125 EBV121:EBV125 ECL121:ECL125 EDB121:EDB125 EDR121:EDR125 EEH121:EEH125 EEX121:EEX125 EFN121:EFN125 EGD121:EGD125 EGT121:EGT125 EHJ121:EHJ125 EHZ121:EHZ125 EIP121:EIP125 EJF121:EJF125 EJV121:EJV125 EKL121:EKL125 ELB121:ELB125 ELR121:ELR125 EMH121:EMH125 EMX121:EMX125 ENN121:ENN125 EOD121:EOD125 EOT121:EOT125 EPJ121:EPJ125 EPZ121:EPZ125 EQP121:EQP125 ERF121:ERF125 ERV121:ERV125 ESL121:ESL125 ETB121:ETB125 ETR121:ETR125 EUH121:EUH125 EUX121:EUX125 EVN121:EVN125 EWD121:EWD125 EWT121:EWT125 EXJ121:EXJ125 EXZ121:EXZ125 EYP121:EYP125 EZF121:EZF125 EZV121:EZV125 FAL121:FAL125 FBB121:FBB125 FBR121:FBR125 FCH121:FCH125 FCX121:FCX125 FDN121:FDN125 FED121:FED125 FET121:FET125 FFJ121:FFJ125 FFZ121:FFZ125 FGP121:FGP125 FHF121:FHF125 FHV121:FHV125 FIL121:FIL125 FJB121:FJB125 FJR121:FJR125 FKH121:FKH125 FKX121:FKX125 FLN121:FLN125 FMD121:FMD125 FMT121:FMT125 FNJ121:FNJ125 FNZ121:FNZ125 FOP121:FOP125 FPF121:FPF125 FPV121:FPV125 FQL121:FQL125 FRB121:FRB125 FRR121:FRR125 FSH121:FSH125 FSX121:FSX125 FTN121:FTN125 FUD121:FUD125 FUT121:FUT125 FVJ121:FVJ125 FVZ121:FVZ125 FWP121:FWP125 FXF121:FXF125 FXV121:FXV125 FYL121:FYL125 FZB121:FZB125 FZR121:FZR125 GAH121:GAH125 GAX121:GAX125 GBN121:GBN125 GCD121:GCD125 GCT121:GCT125 GDJ121:GDJ125 GDZ121:GDZ125 GEP121:GEP125 GFF121:GFF125 GFV121:GFV125 GGL121:GGL125 GHB121:GHB125 GHR121:GHR125 GIH121:GIH125 GIX121:GIX125 GJN121:GJN125 GKD121:GKD125 GKT121:GKT125 GLJ121:GLJ125 GLZ121:GLZ125 GMP121:GMP125 GNF121:GNF125 GNV121:GNV125 GOL121:GOL125 GPB121:GPB125 GPR121:GPR125 GQH121:GQH125 GQX121:GQX125 GRN121:GRN125 GSD121:GSD125 GST121:GST125 GTJ121:GTJ125 GTZ121:GTZ125 GUP121:GUP125 GVF121:GVF125 GVV121:GVV125 GWL121:GWL125 GXB121:GXB125 GXR121:GXR125 GYH121:GYH125 GYX121:GYX125 GZN121:GZN125 HAD121:HAD125 HAT121:HAT125 HBJ121:HBJ125 HBZ121:HBZ125 HCP121:HCP125 HDF121:HDF125 HDV121:HDV125 HEL121:HEL125 HFB121:HFB125 HFR121:HFR125 HGH121:HGH125 HGX121:HGX125 HHN121:HHN125 HID121:HID125 HIT121:HIT125 HJJ121:HJJ125 HJZ121:HJZ125 HKP121:HKP125 HLF121:HLF125 HLV121:HLV125 HML121:HML125 HNB121:HNB125 HNR121:HNR125 HOH121:HOH125 HOX121:HOX125 HPN121:HPN125 HQD121:HQD125 HQT121:HQT125 HRJ121:HRJ125 HRZ121:HRZ125 HSP121:HSP125 HTF121:HTF125 HTV121:HTV125 HUL121:HUL125 HVB121:HVB125 HVR121:HVR125 HWH121:HWH125 HWX121:HWX125 HXN121:HXN125 HYD121:HYD125 HYT121:HYT125 HZJ121:HZJ125 HZZ121:HZZ125 IAP121:IAP125 IBF121:IBF125 IBV121:IBV125 ICL121:ICL125 IDB121:IDB125 IDR121:IDR125 IEH121:IEH125 IEX121:IEX125 IFN121:IFN125 IGD121:IGD125 IGT121:IGT125 IHJ121:IHJ125 IHZ121:IHZ125 IIP121:IIP125 IJF121:IJF125 IJV121:IJV125 IKL121:IKL125 ILB121:ILB125 ILR121:ILR125 IMH121:IMH125 IMX121:IMX125 INN121:INN125 IOD121:IOD125 IOT121:IOT125 IPJ121:IPJ125 IPZ121:IPZ125 IQP121:IQP125 IRF121:IRF125 IRV121:IRV125 ISL121:ISL125 ITB121:ITB125 ITR121:ITR125 IUH121:IUH125 IUX121:IUX125 IVN121:IVN125 IWD121:IWD125 IWT121:IWT125 IXJ121:IXJ125 IXZ121:IXZ125 IYP121:IYP125 IZF121:IZF125 IZV121:IZV125 JAL121:JAL125 JBB121:JBB125 JBR121:JBR125 JCH121:JCH125 JCX121:JCX125 JDN121:JDN125 JED121:JED125 JET121:JET125 JFJ121:JFJ125 JFZ121:JFZ125 JGP121:JGP125 JHF121:JHF125 JHV121:JHV125 JIL121:JIL125 JJB121:JJB125 JJR121:JJR125 JKH121:JKH125 JKX121:JKX125 JLN121:JLN125 JMD121:JMD125 JMT121:JMT125 JNJ121:JNJ125 JNZ121:JNZ125 JOP121:JOP125 JPF121:JPF125 JPV121:JPV125 JQL121:JQL125 JRB121:JRB125 JRR121:JRR125 JSH121:JSH125 JSX121:JSX125 JTN121:JTN125 JUD121:JUD125 JUT121:JUT125 JVJ121:JVJ125 JVZ121:JVZ125 JWP121:JWP125 JXF121:JXF125 JXV121:JXV125 JYL121:JYL125 JZB121:JZB125 JZR121:JZR125 KAH121:KAH125 KAX121:KAX125 KBN121:KBN125 KCD121:KCD125 KCT121:KCT125 KDJ121:KDJ125 KDZ121:KDZ125 KEP121:KEP125 KFF121:KFF125 KFV121:KFV125 KGL121:KGL125 KHB121:KHB125 KHR121:KHR125 KIH121:KIH125 KIX121:KIX125 KJN121:KJN125 KKD121:KKD125 KKT121:KKT125 KLJ121:KLJ125 KLZ121:KLZ125 KMP121:KMP125 KNF121:KNF125 KNV121:KNV125 KOL121:KOL125 KPB121:KPB125 KPR121:KPR125 KQH121:KQH125 KQX121:KQX125 KRN121:KRN125 KSD121:KSD125 KST121:KST125 KTJ121:KTJ125 KTZ121:KTZ125 KUP121:KUP125 KVF121:KVF125 KVV121:KVV125 KWL121:KWL125 KXB121:KXB125 KXR121:KXR125 KYH121:KYH125 KYX121:KYX125 KZN121:KZN125 LAD121:LAD125 LAT121:LAT125 LBJ121:LBJ125 LBZ121:LBZ125 LCP121:LCP125 LDF121:LDF125 LDV121:LDV125 LEL121:LEL125 LFB121:LFB125 LFR121:LFR125 LGH121:LGH125 LGX121:LGX125 LHN121:LHN125 LID121:LID125 LIT121:LIT125 LJJ121:LJJ125 LJZ121:LJZ125 LKP121:LKP125 LLF121:LLF125 LLV121:LLV125 LML121:LML125 LNB121:LNB125 LNR121:LNR125 LOH121:LOH125 LOX121:LOX125 LPN121:LPN125 LQD121:LQD125 LQT121:LQT125 LRJ121:LRJ125 LRZ121:LRZ125 LSP121:LSP125 LTF121:LTF125 LTV121:LTV125 LUL121:LUL125 LVB121:LVB125 LVR121:LVR125 LWH121:LWH125 LWX121:LWX125 LXN121:LXN125 LYD121:LYD125 LYT121:LYT125 LZJ121:LZJ125 LZZ121:LZZ125 MAP121:MAP125 MBF121:MBF125 MBV121:MBV125 MCL121:MCL125 MDB121:MDB125 MDR121:MDR125 MEH121:MEH125 MEX121:MEX125 MFN121:MFN125 MGD121:MGD125 MGT121:MGT125 MHJ121:MHJ125 MHZ121:MHZ125 MIP121:MIP125 MJF121:MJF125 MJV121:MJV125 MKL121:MKL125 MLB121:MLB125 MLR121:MLR125 MMH121:MMH125 MMX121:MMX125 MNN121:MNN125 MOD121:MOD125 MOT121:MOT125 MPJ121:MPJ125 MPZ121:MPZ125 MQP121:MQP125 MRF121:MRF125 MRV121:MRV125 MSL121:MSL125 MTB121:MTB125 MTR121:MTR125 MUH121:MUH125 MUX121:MUX125 MVN121:MVN125 MWD121:MWD125 MWT121:MWT125 MXJ121:MXJ125 MXZ121:MXZ125 MYP121:MYP125 MZF121:MZF125 MZV121:MZV125 NAL121:NAL125 NBB121:NBB125 NBR121:NBR125 NCH121:NCH125 NCX121:NCX125 NDN121:NDN125 NED121:NED125 NET121:NET125 NFJ121:NFJ125 NFZ121:NFZ125 NGP121:NGP125 NHF121:NHF125 NHV121:NHV125 NIL121:NIL125 NJB121:NJB125 NJR121:NJR125 NKH121:NKH125 NKX121:NKX125 NLN121:NLN125 NMD121:NMD125 NMT121:NMT125 NNJ121:NNJ125 NNZ121:NNZ125 NOP121:NOP125 NPF121:NPF125 NPV121:NPV125 NQL121:NQL125 NRB121:NRB125 NRR121:NRR125 NSH121:NSH125 NSX121:NSX125 NTN121:NTN125 NUD121:NUD125 NUT121:NUT125 NVJ121:NVJ125 NVZ121:NVZ125 NWP121:NWP125 NXF121:NXF125 NXV121:NXV125 NYL121:NYL125 NZB121:NZB125 NZR121:NZR125 OAH121:OAH125 OAX121:OAX125 OBN121:OBN125 OCD121:OCD125 OCT121:OCT125 ODJ121:ODJ125 ODZ121:ODZ125 OEP121:OEP125 OFF121:OFF125 OFV121:OFV125 OGL121:OGL125 OHB121:OHB125 OHR121:OHR125 OIH121:OIH125 OIX121:OIX125 OJN121:OJN125 OKD121:OKD125 OKT121:OKT125 OLJ121:OLJ125 OLZ121:OLZ125 OMP121:OMP125 ONF121:ONF125 ONV121:ONV125 OOL121:OOL125 OPB121:OPB125 OPR121:OPR125 OQH121:OQH125 OQX121:OQX125 ORN121:ORN125 OSD121:OSD125 OST121:OST125 OTJ121:OTJ125 OTZ121:OTZ125 OUP121:OUP125 OVF121:OVF125 OVV121:OVV125 OWL121:OWL125 OXB121:OXB125 OXR121:OXR125 OYH121:OYH125 OYX121:OYX125 OZN121:OZN125 PAD121:PAD125 PAT121:PAT125 PBJ121:PBJ125 PBZ121:PBZ125 PCP121:PCP125 PDF121:PDF125 PDV121:PDV125 PEL121:PEL125 PFB121:PFB125 PFR121:PFR125 PGH121:PGH125 PGX121:PGX125 PHN121:PHN125 PID121:PID125 PIT121:PIT125 PJJ121:PJJ125 PJZ121:PJZ125 PKP121:PKP125 PLF121:PLF125 PLV121:PLV125 PML121:PML125 PNB121:PNB125 PNR121:PNR125 POH121:POH125 POX121:POX125 PPN121:PPN125 PQD121:PQD125 PQT121:PQT125 PRJ121:PRJ125 PRZ121:PRZ125 PSP121:PSP125 PTF121:PTF125 PTV121:PTV125 PUL121:PUL125 PVB121:PVB125 PVR121:PVR125 PWH121:PWH125 PWX121:PWX125 PXN121:PXN125 PYD121:PYD125 PYT121:PYT125 PZJ121:PZJ125 PZZ121:PZZ125 QAP121:QAP125 QBF121:QBF125 QBV121:QBV125 QCL121:QCL125 QDB121:QDB125 QDR121:QDR125 QEH121:QEH125 QEX121:QEX125 QFN121:QFN125 QGD121:QGD125 QGT121:QGT125 QHJ121:QHJ125 QHZ121:QHZ125 QIP121:QIP125 QJF121:QJF125 QJV121:QJV125 QKL121:QKL125 QLB121:QLB125 QLR121:QLR125 QMH121:QMH125 QMX121:QMX125 QNN121:QNN125 QOD121:QOD125 QOT121:QOT125 QPJ121:QPJ125 QPZ121:QPZ125 QQP121:QQP125 QRF121:QRF125 QRV121:QRV125 QSL121:QSL125 QTB121:QTB125 QTR121:QTR125 QUH121:QUH125 QUX121:QUX125 QVN121:QVN125 QWD121:QWD125 QWT121:QWT125 QXJ121:QXJ125 QXZ121:QXZ125 QYP121:QYP125 QZF121:QZF125 QZV121:QZV125 RAL121:RAL125 RBB121:RBB125 RBR121:RBR125 RCH121:RCH125 RCX121:RCX125 RDN121:RDN125 RED121:RED125 RET121:RET125 RFJ121:RFJ125 RFZ121:RFZ125 RGP121:RGP125 RHF121:RHF125 RHV121:RHV125 RIL121:RIL125 RJB121:RJB125 RJR121:RJR125 RKH121:RKH125 RKX121:RKX125 RLN121:RLN125 RMD121:RMD125 RMT121:RMT125 RNJ121:RNJ125 RNZ121:RNZ125 ROP121:ROP125 RPF121:RPF125 RPV121:RPV125 RQL121:RQL125 RRB121:RRB125 RRR121:RRR125 RSH121:RSH125 RSX121:RSX125 RTN121:RTN125 RUD121:RUD125 RUT121:RUT125 RVJ121:RVJ125 RVZ121:RVZ125 RWP121:RWP125 RXF121:RXF125 RXV121:RXV125 RYL121:RYL125 RZB121:RZB125 RZR121:RZR125 SAH121:SAH125 SAX121:SAX125 SBN121:SBN125 SCD121:SCD125 SCT121:SCT125 SDJ121:SDJ125 SDZ121:SDZ125 SEP121:SEP125 SFF121:SFF125 SFV121:SFV125 SGL121:SGL125 SHB121:SHB125 SHR121:SHR125 SIH121:SIH125 SIX121:SIX125 SJN121:SJN125 SKD121:SKD125 SKT121:SKT125 SLJ121:SLJ125 SLZ121:SLZ125 SMP121:SMP125 SNF121:SNF125 SNV121:SNV125 SOL121:SOL125 SPB121:SPB125 SPR121:SPR125 SQH121:SQH125 SQX121:SQX125 SRN121:SRN125 SSD121:SSD125 SST121:SST125 STJ121:STJ125 STZ121:STZ125 SUP121:SUP125 SVF121:SVF125 SVV121:SVV125 SWL121:SWL125 SXB121:SXB125 SXR121:SXR125 SYH121:SYH125 SYX121:SYX125 SZN121:SZN125 TAD121:TAD125 TAT121:TAT125 TBJ121:TBJ125 TBZ121:TBZ125 TCP121:TCP125 TDF121:TDF125 TDV121:TDV125 TEL121:TEL125 TFB121:TFB125 TFR121:TFR125 TGH121:TGH125 TGX121:TGX125 THN121:THN125 TID121:TID125 TIT121:TIT125 TJJ121:TJJ125 TJZ121:TJZ125 TKP121:TKP125 TLF121:TLF125 TLV121:TLV125 TML121:TML125 TNB121:TNB125 TNR121:TNR125 TOH121:TOH125 TOX121:TOX125 TPN121:TPN125 TQD121:TQD125 TQT121:TQT125 TRJ121:TRJ125 TRZ121:TRZ125 TSP121:TSP125 TTF121:TTF125 TTV121:TTV125 TUL121:TUL125 TVB121:TVB125 TVR121:TVR125 TWH121:TWH125 TWX121:TWX125 TXN121:TXN125 TYD121:TYD125 TYT121:TYT125 TZJ121:TZJ125 TZZ121:TZZ125 UAP121:UAP125 UBF121:UBF125 UBV121:UBV125 UCL121:UCL125 UDB121:UDB125 UDR121:UDR125 UEH121:UEH125 UEX121:UEX125 UFN121:UFN125 UGD121:UGD125 UGT121:UGT125 UHJ121:UHJ125 UHZ121:UHZ125 UIP121:UIP125 UJF121:UJF125 UJV121:UJV125 UKL121:UKL125 ULB121:ULB125 ULR121:ULR125 UMH121:UMH125 UMX121:UMX125 UNN121:UNN125 UOD121:UOD125 UOT121:UOT125 UPJ121:UPJ125 UPZ121:UPZ125 UQP121:UQP125 URF121:URF125 URV121:URV125 USL121:USL125 UTB121:UTB125 UTR121:UTR125 UUH121:UUH125 UUX121:UUX125 UVN121:UVN125 UWD121:UWD125 UWT121:UWT125 UXJ121:UXJ125 UXZ121:UXZ125 UYP121:UYP125 UZF121:UZF125 UZV121:UZV125 VAL121:VAL125 VBB121:VBB125 VBR121:VBR125 VCH121:VCH125 VCX121:VCX125 VDN121:VDN125 VED121:VED125 VET121:VET125 VFJ121:VFJ125 VFZ121:VFZ125 VGP121:VGP125 VHF121:VHF125 VHV121:VHV125 VIL121:VIL125 VJB121:VJB125 VJR121:VJR125 VKH121:VKH125 VKX121:VKX125 VLN121:VLN125 VMD121:VMD125 VMT121:VMT125 VNJ121:VNJ125 VNZ121:VNZ125 VOP121:VOP125 VPF121:VPF125 VPV121:VPV125 VQL121:VQL125 VRB121:VRB125 VRR121:VRR125 VSH121:VSH125 VSX121:VSX125 VTN121:VTN125 VUD121:VUD125 VUT121:VUT125 VVJ121:VVJ125 VVZ121:VVZ125 VWP121:VWP125 VXF121:VXF125 VXV121:VXV125 VYL121:VYL125 VZB121:VZB125 VZR121:VZR125 WAH121:WAH125 WAX121:WAX125 WBN121:WBN125 WCD121:WCD125 WCT121:WCT125 WDJ121:WDJ125 WDZ121:WDZ125 WEP121:WEP125 WFF121:WFF125 WFV121:WFV125 WGL121:WGL125 WHB121:WHB125 WHR121:WHR125 WIH121:WIH125 WIX121:WIX125 WJN121:WJN125 WKD121:WKD125 WKT121:WKT125 WLJ121:WLJ125 WLZ121:WLZ125 WMP121:WMP125 WNF121:WNF125 WNV121:WNV125 WOL121:WOL125 WPB121:WPB125 WPR121:WPR125 WQH121:WQH125 WQX121:WQX125 WRN121:WRN125 WSD121:WSD125 WST121:WST125 WTJ121:WTJ125 WTZ121:WTZ125 WUP121:WUP125 WVF121:WVF125 WVV121:WVV125 WWL121:WWL125 WXB121:WXB125 WXR121:WXR125 WYH121:WYH125 WYX121:WYX125 WZN121:WZN125 XAD121:XAD125 XAT121:XAT125 XBJ121:XBJ125 XBZ121:XBZ125 XCP121:XCP125 XDF121:XDF125 XDV121:XDV125 XEL121:XEL125 XFB121:XFB125">
    <cfRule type="cellIs" dxfId="243" priority="477" operator="lessThan">
      <formula>0</formula>
    </cfRule>
    <cfRule type="cellIs" dxfId="242" priority="478" operator="greaterThan">
      <formula>0</formula>
    </cfRule>
  </conditionalFormatting>
  <conditionalFormatting sqref="P109:P113 AF109:AF113 AV109:AV113 BL109:BL113 CB109:CB113 CR109:CR113 DH109:DH113 DX109:DX113 EN109:EN113 FD109:FD113 FT109:FT113 GJ109:GJ113 GZ109:GZ113 HP109:HP113 IF109:IF113 IV109:IV113 JL109:JL113 KB109:KB113 KR109:KR113 LH109:LH113 LX109:LX113 MN109:MN113 ND109:ND113 NT109:NT113 OJ109:OJ113 OZ109:OZ113 PP109:PP113 QF109:QF113 QV109:QV113 RL109:RL113 SB109:SB113 SR109:SR113 TH109:TH113 TX109:TX113 UN109:UN113 VD109:VD113 VT109:VT113 WJ109:WJ113 WZ109:WZ113 XP109:XP113 YF109:YF113 YV109:YV113 ZL109:ZL113 AAB109:AAB113 AAR109:AAR113 ABH109:ABH113 ABX109:ABX113 ACN109:ACN113 ADD109:ADD113 ADT109:ADT113 AEJ109:AEJ113 AEZ109:AEZ113 AFP109:AFP113 AGF109:AGF113 AGV109:AGV113 AHL109:AHL113 AIB109:AIB113 AIR109:AIR113 AJH109:AJH113 AJX109:AJX113 AKN109:AKN113 ALD109:ALD113 ALT109:ALT113 AMJ109:AMJ113 AMZ109:AMZ113 ANP109:ANP113 AOF109:AOF113 AOV109:AOV113 APL109:APL113 AQB109:AQB113 AQR109:AQR113 ARH109:ARH113 ARX109:ARX113 ASN109:ASN113 ATD109:ATD113 ATT109:ATT113 AUJ109:AUJ113 AUZ109:AUZ113 AVP109:AVP113 AWF109:AWF113 AWV109:AWV113 AXL109:AXL113 AYB109:AYB113 AYR109:AYR113 AZH109:AZH113 AZX109:AZX113 BAN109:BAN113 BBD109:BBD113 BBT109:BBT113 BCJ109:BCJ113 BCZ109:BCZ113 BDP109:BDP113 BEF109:BEF113 BEV109:BEV113 BFL109:BFL113 BGB109:BGB113 BGR109:BGR113 BHH109:BHH113 BHX109:BHX113 BIN109:BIN113 BJD109:BJD113 BJT109:BJT113 BKJ109:BKJ113 BKZ109:BKZ113 BLP109:BLP113 BMF109:BMF113 BMV109:BMV113 BNL109:BNL113 BOB109:BOB113 BOR109:BOR113 BPH109:BPH113 BPX109:BPX113 BQN109:BQN113 BRD109:BRD113 BRT109:BRT113 BSJ109:BSJ113 BSZ109:BSZ113 BTP109:BTP113 BUF109:BUF113 BUV109:BUV113 BVL109:BVL113 BWB109:BWB113 BWR109:BWR113 BXH109:BXH113 BXX109:BXX113 BYN109:BYN113 BZD109:BZD113 BZT109:BZT113 CAJ109:CAJ113 CAZ109:CAZ113 CBP109:CBP113 CCF109:CCF113 CCV109:CCV113 CDL109:CDL113 CEB109:CEB113 CER109:CER113 CFH109:CFH113 CFX109:CFX113 CGN109:CGN113 CHD109:CHD113 CHT109:CHT113 CIJ109:CIJ113 CIZ109:CIZ113 CJP109:CJP113 CKF109:CKF113 CKV109:CKV113 CLL109:CLL113 CMB109:CMB113 CMR109:CMR113 CNH109:CNH113 CNX109:CNX113 CON109:CON113 CPD109:CPD113 CPT109:CPT113 CQJ109:CQJ113 CQZ109:CQZ113 CRP109:CRP113 CSF109:CSF113 CSV109:CSV113 CTL109:CTL113 CUB109:CUB113 CUR109:CUR113 CVH109:CVH113 CVX109:CVX113 CWN109:CWN113 CXD109:CXD113 CXT109:CXT113 CYJ109:CYJ113 CYZ109:CYZ113 CZP109:CZP113 DAF109:DAF113 DAV109:DAV113 DBL109:DBL113 DCB109:DCB113 DCR109:DCR113 DDH109:DDH113 DDX109:DDX113 DEN109:DEN113 DFD109:DFD113 DFT109:DFT113 DGJ109:DGJ113 DGZ109:DGZ113 DHP109:DHP113 DIF109:DIF113 DIV109:DIV113 DJL109:DJL113 DKB109:DKB113 DKR109:DKR113 DLH109:DLH113 DLX109:DLX113 DMN109:DMN113 DND109:DND113 DNT109:DNT113 DOJ109:DOJ113 DOZ109:DOZ113 DPP109:DPP113 DQF109:DQF113 DQV109:DQV113 DRL109:DRL113 DSB109:DSB113 DSR109:DSR113 DTH109:DTH113 DTX109:DTX113 DUN109:DUN113 DVD109:DVD113 DVT109:DVT113 DWJ109:DWJ113 DWZ109:DWZ113 DXP109:DXP113 DYF109:DYF113 DYV109:DYV113 DZL109:DZL113 EAB109:EAB113 EAR109:EAR113 EBH109:EBH113 EBX109:EBX113 ECN109:ECN113 EDD109:EDD113 EDT109:EDT113 EEJ109:EEJ113 EEZ109:EEZ113 EFP109:EFP113 EGF109:EGF113 EGV109:EGV113 EHL109:EHL113 EIB109:EIB113 EIR109:EIR113 EJH109:EJH113 EJX109:EJX113 EKN109:EKN113 ELD109:ELD113 ELT109:ELT113 EMJ109:EMJ113 EMZ109:EMZ113 ENP109:ENP113 EOF109:EOF113 EOV109:EOV113 EPL109:EPL113 EQB109:EQB113 EQR109:EQR113 ERH109:ERH113 ERX109:ERX113 ESN109:ESN113 ETD109:ETD113 ETT109:ETT113 EUJ109:EUJ113 EUZ109:EUZ113 EVP109:EVP113 EWF109:EWF113 EWV109:EWV113 EXL109:EXL113 EYB109:EYB113 EYR109:EYR113 EZH109:EZH113 EZX109:EZX113 FAN109:FAN113 FBD109:FBD113 FBT109:FBT113 FCJ109:FCJ113 FCZ109:FCZ113 FDP109:FDP113 FEF109:FEF113 FEV109:FEV113 FFL109:FFL113 FGB109:FGB113 FGR109:FGR113 FHH109:FHH113 FHX109:FHX113 FIN109:FIN113 FJD109:FJD113 FJT109:FJT113 FKJ109:FKJ113 FKZ109:FKZ113 FLP109:FLP113 FMF109:FMF113 FMV109:FMV113 FNL109:FNL113 FOB109:FOB113 FOR109:FOR113 FPH109:FPH113 FPX109:FPX113 FQN109:FQN113 FRD109:FRD113 FRT109:FRT113 FSJ109:FSJ113 FSZ109:FSZ113 FTP109:FTP113 FUF109:FUF113 FUV109:FUV113 FVL109:FVL113 FWB109:FWB113 FWR109:FWR113 FXH109:FXH113 FXX109:FXX113 FYN109:FYN113 FZD109:FZD113 FZT109:FZT113 GAJ109:GAJ113 GAZ109:GAZ113 GBP109:GBP113 GCF109:GCF113 GCV109:GCV113 GDL109:GDL113 GEB109:GEB113 GER109:GER113 GFH109:GFH113 GFX109:GFX113 GGN109:GGN113 GHD109:GHD113 GHT109:GHT113 GIJ109:GIJ113 GIZ109:GIZ113 GJP109:GJP113 GKF109:GKF113 GKV109:GKV113 GLL109:GLL113 GMB109:GMB113 GMR109:GMR113 GNH109:GNH113 GNX109:GNX113 GON109:GON113 GPD109:GPD113 GPT109:GPT113 GQJ109:GQJ113 GQZ109:GQZ113 GRP109:GRP113 GSF109:GSF113 GSV109:GSV113 GTL109:GTL113 GUB109:GUB113 GUR109:GUR113 GVH109:GVH113 GVX109:GVX113 GWN109:GWN113 GXD109:GXD113 GXT109:GXT113 GYJ109:GYJ113 GYZ109:GYZ113 GZP109:GZP113 HAF109:HAF113 HAV109:HAV113 HBL109:HBL113 HCB109:HCB113 HCR109:HCR113 HDH109:HDH113 HDX109:HDX113 HEN109:HEN113 HFD109:HFD113 HFT109:HFT113 HGJ109:HGJ113 HGZ109:HGZ113 HHP109:HHP113 HIF109:HIF113 HIV109:HIV113 HJL109:HJL113 HKB109:HKB113 HKR109:HKR113 HLH109:HLH113 HLX109:HLX113 HMN109:HMN113 HND109:HND113 HNT109:HNT113 HOJ109:HOJ113 HOZ109:HOZ113 HPP109:HPP113 HQF109:HQF113 HQV109:HQV113 HRL109:HRL113 HSB109:HSB113 HSR109:HSR113 HTH109:HTH113 HTX109:HTX113 HUN109:HUN113 HVD109:HVD113 HVT109:HVT113 HWJ109:HWJ113 HWZ109:HWZ113 HXP109:HXP113 HYF109:HYF113 HYV109:HYV113 HZL109:HZL113 IAB109:IAB113 IAR109:IAR113 IBH109:IBH113 IBX109:IBX113 ICN109:ICN113 IDD109:IDD113 IDT109:IDT113 IEJ109:IEJ113 IEZ109:IEZ113 IFP109:IFP113 IGF109:IGF113 IGV109:IGV113 IHL109:IHL113 IIB109:IIB113 IIR109:IIR113 IJH109:IJH113 IJX109:IJX113 IKN109:IKN113 ILD109:ILD113 ILT109:ILT113 IMJ109:IMJ113 IMZ109:IMZ113 INP109:INP113 IOF109:IOF113 IOV109:IOV113 IPL109:IPL113 IQB109:IQB113 IQR109:IQR113 IRH109:IRH113 IRX109:IRX113 ISN109:ISN113 ITD109:ITD113 ITT109:ITT113 IUJ109:IUJ113 IUZ109:IUZ113 IVP109:IVP113 IWF109:IWF113 IWV109:IWV113 IXL109:IXL113 IYB109:IYB113 IYR109:IYR113 IZH109:IZH113 IZX109:IZX113 JAN109:JAN113 JBD109:JBD113 JBT109:JBT113 JCJ109:JCJ113 JCZ109:JCZ113 JDP109:JDP113 JEF109:JEF113 JEV109:JEV113 JFL109:JFL113 JGB109:JGB113 JGR109:JGR113 JHH109:JHH113 JHX109:JHX113 JIN109:JIN113 JJD109:JJD113 JJT109:JJT113 JKJ109:JKJ113 JKZ109:JKZ113 JLP109:JLP113 JMF109:JMF113 JMV109:JMV113 JNL109:JNL113 JOB109:JOB113 JOR109:JOR113 JPH109:JPH113 JPX109:JPX113 JQN109:JQN113 JRD109:JRD113 JRT109:JRT113 JSJ109:JSJ113 JSZ109:JSZ113 JTP109:JTP113 JUF109:JUF113 JUV109:JUV113 JVL109:JVL113 JWB109:JWB113 JWR109:JWR113 JXH109:JXH113 JXX109:JXX113 JYN109:JYN113 JZD109:JZD113 JZT109:JZT113 KAJ109:KAJ113 KAZ109:KAZ113 KBP109:KBP113 KCF109:KCF113 KCV109:KCV113 KDL109:KDL113 KEB109:KEB113 KER109:KER113 KFH109:KFH113 KFX109:KFX113 KGN109:KGN113 KHD109:KHD113 KHT109:KHT113 KIJ109:KIJ113 KIZ109:KIZ113 KJP109:KJP113 KKF109:KKF113 KKV109:KKV113 KLL109:KLL113 KMB109:KMB113 KMR109:KMR113 KNH109:KNH113 KNX109:KNX113 KON109:KON113 KPD109:KPD113 KPT109:KPT113 KQJ109:KQJ113 KQZ109:KQZ113 KRP109:KRP113 KSF109:KSF113 KSV109:KSV113 KTL109:KTL113 KUB109:KUB113 KUR109:KUR113 KVH109:KVH113 KVX109:KVX113 KWN109:KWN113 KXD109:KXD113 KXT109:KXT113 KYJ109:KYJ113 KYZ109:KYZ113 KZP109:KZP113 LAF109:LAF113 LAV109:LAV113 LBL109:LBL113 LCB109:LCB113 LCR109:LCR113 LDH109:LDH113 LDX109:LDX113 LEN109:LEN113 LFD109:LFD113 LFT109:LFT113 LGJ109:LGJ113 LGZ109:LGZ113 LHP109:LHP113 LIF109:LIF113 LIV109:LIV113 LJL109:LJL113 LKB109:LKB113 LKR109:LKR113 LLH109:LLH113 LLX109:LLX113 LMN109:LMN113 LND109:LND113 LNT109:LNT113 LOJ109:LOJ113 LOZ109:LOZ113 LPP109:LPP113 LQF109:LQF113 LQV109:LQV113 LRL109:LRL113 LSB109:LSB113 LSR109:LSR113 LTH109:LTH113 LTX109:LTX113 LUN109:LUN113 LVD109:LVD113 LVT109:LVT113 LWJ109:LWJ113 LWZ109:LWZ113 LXP109:LXP113 LYF109:LYF113 LYV109:LYV113 LZL109:LZL113 MAB109:MAB113 MAR109:MAR113 MBH109:MBH113 MBX109:MBX113 MCN109:MCN113 MDD109:MDD113 MDT109:MDT113 MEJ109:MEJ113 MEZ109:MEZ113 MFP109:MFP113 MGF109:MGF113 MGV109:MGV113 MHL109:MHL113 MIB109:MIB113 MIR109:MIR113 MJH109:MJH113 MJX109:MJX113 MKN109:MKN113 MLD109:MLD113 MLT109:MLT113 MMJ109:MMJ113 MMZ109:MMZ113 MNP109:MNP113 MOF109:MOF113 MOV109:MOV113 MPL109:MPL113 MQB109:MQB113 MQR109:MQR113 MRH109:MRH113 MRX109:MRX113 MSN109:MSN113 MTD109:MTD113 MTT109:MTT113 MUJ109:MUJ113 MUZ109:MUZ113 MVP109:MVP113 MWF109:MWF113 MWV109:MWV113 MXL109:MXL113 MYB109:MYB113 MYR109:MYR113 MZH109:MZH113 MZX109:MZX113 NAN109:NAN113 NBD109:NBD113 NBT109:NBT113 NCJ109:NCJ113 NCZ109:NCZ113 NDP109:NDP113 NEF109:NEF113 NEV109:NEV113 NFL109:NFL113 NGB109:NGB113 NGR109:NGR113 NHH109:NHH113 NHX109:NHX113 NIN109:NIN113 NJD109:NJD113 NJT109:NJT113 NKJ109:NKJ113 NKZ109:NKZ113 NLP109:NLP113 NMF109:NMF113 NMV109:NMV113 NNL109:NNL113 NOB109:NOB113 NOR109:NOR113 NPH109:NPH113 NPX109:NPX113 NQN109:NQN113 NRD109:NRD113 NRT109:NRT113 NSJ109:NSJ113 NSZ109:NSZ113 NTP109:NTP113 NUF109:NUF113 NUV109:NUV113 NVL109:NVL113 NWB109:NWB113 NWR109:NWR113 NXH109:NXH113 NXX109:NXX113 NYN109:NYN113 NZD109:NZD113 NZT109:NZT113 OAJ109:OAJ113 OAZ109:OAZ113 OBP109:OBP113 OCF109:OCF113 OCV109:OCV113 ODL109:ODL113 OEB109:OEB113 OER109:OER113 OFH109:OFH113 OFX109:OFX113 OGN109:OGN113 OHD109:OHD113 OHT109:OHT113 OIJ109:OIJ113 OIZ109:OIZ113 OJP109:OJP113 OKF109:OKF113 OKV109:OKV113 OLL109:OLL113 OMB109:OMB113 OMR109:OMR113 ONH109:ONH113 ONX109:ONX113 OON109:OON113 OPD109:OPD113 OPT109:OPT113 OQJ109:OQJ113 OQZ109:OQZ113 ORP109:ORP113 OSF109:OSF113 OSV109:OSV113 OTL109:OTL113 OUB109:OUB113 OUR109:OUR113 OVH109:OVH113 OVX109:OVX113 OWN109:OWN113 OXD109:OXD113 OXT109:OXT113 OYJ109:OYJ113 OYZ109:OYZ113 OZP109:OZP113 PAF109:PAF113 PAV109:PAV113 PBL109:PBL113 PCB109:PCB113 PCR109:PCR113 PDH109:PDH113 PDX109:PDX113 PEN109:PEN113 PFD109:PFD113 PFT109:PFT113 PGJ109:PGJ113 PGZ109:PGZ113 PHP109:PHP113 PIF109:PIF113 PIV109:PIV113 PJL109:PJL113 PKB109:PKB113 PKR109:PKR113 PLH109:PLH113 PLX109:PLX113 PMN109:PMN113 PND109:PND113 PNT109:PNT113 POJ109:POJ113 POZ109:POZ113 PPP109:PPP113 PQF109:PQF113 PQV109:PQV113 PRL109:PRL113 PSB109:PSB113 PSR109:PSR113 PTH109:PTH113 PTX109:PTX113 PUN109:PUN113 PVD109:PVD113 PVT109:PVT113 PWJ109:PWJ113 PWZ109:PWZ113 PXP109:PXP113 PYF109:PYF113 PYV109:PYV113 PZL109:PZL113 QAB109:QAB113 QAR109:QAR113 QBH109:QBH113 QBX109:QBX113 QCN109:QCN113 QDD109:QDD113 QDT109:QDT113 QEJ109:QEJ113 QEZ109:QEZ113 QFP109:QFP113 QGF109:QGF113 QGV109:QGV113 QHL109:QHL113 QIB109:QIB113 QIR109:QIR113 QJH109:QJH113 QJX109:QJX113 QKN109:QKN113 QLD109:QLD113 QLT109:QLT113 QMJ109:QMJ113 QMZ109:QMZ113 QNP109:QNP113 QOF109:QOF113 QOV109:QOV113 QPL109:QPL113 QQB109:QQB113 QQR109:QQR113 QRH109:QRH113 QRX109:QRX113 QSN109:QSN113 QTD109:QTD113 QTT109:QTT113 QUJ109:QUJ113 QUZ109:QUZ113 QVP109:QVP113 QWF109:QWF113 QWV109:QWV113 QXL109:QXL113 QYB109:QYB113 QYR109:QYR113 QZH109:QZH113 QZX109:QZX113 RAN109:RAN113 RBD109:RBD113 RBT109:RBT113 RCJ109:RCJ113 RCZ109:RCZ113 RDP109:RDP113 REF109:REF113 REV109:REV113 RFL109:RFL113 RGB109:RGB113 RGR109:RGR113 RHH109:RHH113 RHX109:RHX113 RIN109:RIN113 RJD109:RJD113 RJT109:RJT113 RKJ109:RKJ113 RKZ109:RKZ113 RLP109:RLP113 RMF109:RMF113 RMV109:RMV113 RNL109:RNL113 ROB109:ROB113 ROR109:ROR113 RPH109:RPH113 RPX109:RPX113 RQN109:RQN113 RRD109:RRD113 RRT109:RRT113 RSJ109:RSJ113 RSZ109:RSZ113 RTP109:RTP113 RUF109:RUF113 RUV109:RUV113 RVL109:RVL113 RWB109:RWB113 RWR109:RWR113 RXH109:RXH113 RXX109:RXX113 RYN109:RYN113 RZD109:RZD113 RZT109:RZT113 SAJ109:SAJ113 SAZ109:SAZ113 SBP109:SBP113 SCF109:SCF113 SCV109:SCV113 SDL109:SDL113 SEB109:SEB113 SER109:SER113 SFH109:SFH113 SFX109:SFX113 SGN109:SGN113 SHD109:SHD113 SHT109:SHT113 SIJ109:SIJ113 SIZ109:SIZ113 SJP109:SJP113 SKF109:SKF113 SKV109:SKV113 SLL109:SLL113 SMB109:SMB113 SMR109:SMR113 SNH109:SNH113 SNX109:SNX113 SON109:SON113 SPD109:SPD113 SPT109:SPT113 SQJ109:SQJ113 SQZ109:SQZ113 SRP109:SRP113 SSF109:SSF113 SSV109:SSV113 STL109:STL113 SUB109:SUB113 SUR109:SUR113 SVH109:SVH113 SVX109:SVX113 SWN109:SWN113 SXD109:SXD113 SXT109:SXT113 SYJ109:SYJ113 SYZ109:SYZ113 SZP109:SZP113 TAF109:TAF113 TAV109:TAV113 TBL109:TBL113 TCB109:TCB113 TCR109:TCR113 TDH109:TDH113 TDX109:TDX113 TEN109:TEN113 TFD109:TFD113 TFT109:TFT113 TGJ109:TGJ113 TGZ109:TGZ113 THP109:THP113 TIF109:TIF113 TIV109:TIV113 TJL109:TJL113 TKB109:TKB113 TKR109:TKR113 TLH109:TLH113 TLX109:TLX113 TMN109:TMN113 TND109:TND113 TNT109:TNT113 TOJ109:TOJ113 TOZ109:TOZ113 TPP109:TPP113 TQF109:TQF113 TQV109:TQV113 TRL109:TRL113 TSB109:TSB113 TSR109:TSR113 TTH109:TTH113 TTX109:TTX113 TUN109:TUN113 TVD109:TVD113 TVT109:TVT113 TWJ109:TWJ113 TWZ109:TWZ113 TXP109:TXP113 TYF109:TYF113 TYV109:TYV113 TZL109:TZL113 UAB109:UAB113 UAR109:UAR113 UBH109:UBH113 UBX109:UBX113 UCN109:UCN113 UDD109:UDD113 UDT109:UDT113 UEJ109:UEJ113 UEZ109:UEZ113 UFP109:UFP113 UGF109:UGF113 UGV109:UGV113 UHL109:UHL113 UIB109:UIB113 UIR109:UIR113 UJH109:UJH113 UJX109:UJX113 UKN109:UKN113 ULD109:ULD113 ULT109:ULT113 UMJ109:UMJ113 UMZ109:UMZ113 UNP109:UNP113 UOF109:UOF113 UOV109:UOV113 UPL109:UPL113 UQB109:UQB113 UQR109:UQR113 URH109:URH113 URX109:URX113 USN109:USN113 UTD109:UTD113 UTT109:UTT113 UUJ109:UUJ113 UUZ109:UUZ113 UVP109:UVP113 UWF109:UWF113 UWV109:UWV113 UXL109:UXL113 UYB109:UYB113 UYR109:UYR113 UZH109:UZH113 UZX109:UZX113 VAN109:VAN113 VBD109:VBD113 VBT109:VBT113 VCJ109:VCJ113 VCZ109:VCZ113 VDP109:VDP113 VEF109:VEF113 VEV109:VEV113 VFL109:VFL113 VGB109:VGB113 VGR109:VGR113 VHH109:VHH113 VHX109:VHX113 VIN109:VIN113 VJD109:VJD113 VJT109:VJT113 VKJ109:VKJ113 VKZ109:VKZ113 VLP109:VLP113 VMF109:VMF113 VMV109:VMV113 VNL109:VNL113 VOB109:VOB113 VOR109:VOR113 VPH109:VPH113 VPX109:VPX113 VQN109:VQN113 VRD109:VRD113 VRT109:VRT113 VSJ109:VSJ113 VSZ109:VSZ113 VTP109:VTP113 VUF109:VUF113 VUV109:VUV113 VVL109:VVL113 VWB109:VWB113 VWR109:VWR113 VXH109:VXH113 VXX109:VXX113 VYN109:VYN113 VZD109:VZD113 VZT109:VZT113 WAJ109:WAJ113 WAZ109:WAZ113 WBP109:WBP113 WCF109:WCF113 WCV109:WCV113 WDL109:WDL113 WEB109:WEB113 WER109:WER113 WFH109:WFH113 WFX109:WFX113 WGN109:WGN113 WHD109:WHD113 WHT109:WHT113 WIJ109:WIJ113 WIZ109:WIZ113 WJP109:WJP113 WKF109:WKF113 WKV109:WKV113 WLL109:WLL113 WMB109:WMB113 WMR109:WMR113 WNH109:WNH113 WNX109:WNX113 WON109:WON113 WPD109:WPD113 WPT109:WPT113 WQJ109:WQJ113 WQZ109:WQZ113 WRP109:WRP113 WSF109:WSF113 WSV109:WSV113 WTL109:WTL113 WUB109:WUB113 WUR109:WUR113 WVH109:WVH113 WVX109:WVX113 WWN109:WWN113 WXD109:WXD113 WXT109:WXT113 WYJ109:WYJ113 WYZ109:WYZ113 WZP109:WZP113 XAF109:XAF113 XAV109:XAV113 XBL109:XBL113 XCB109:XCB113 XCR109:XCR113 XDH109:XDH113 XDX109:XDX113 XEN109:XEN113 XFD109:XFD113">
    <cfRule type="cellIs" dxfId="241" priority="475" operator="lessThan">
      <formula>0</formula>
    </cfRule>
    <cfRule type="cellIs" dxfId="240" priority="476" operator="greaterThan">
      <formula>0</formula>
    </cfRule>
  </conditionalFormatting>
  <conditionalFormatting sqref="P115:P119 AF115:AF119 AV115:AV119 BL115:BL119 CB115:CB119 CR115:CR119 DH115:DH119 DX115:DX119 EN115:EN119 FD115:FD119 FT115:FT119 GJ115:GJ119 GZ115:GZ119 HP115:HP119 IF115:IF119 IV115:IV119 JL115:JL119 KB115:KB119 KR115:KR119 LH115:LH119 LX115:LX119 MN115:MN119 ND115:ND119 NT115:NT119 OJ115:OJ119 OZ115:OZ119 PP115:PP119 QF115:QF119 QV115:QV119 RL115:RL119 SB115:SB119 SR115:SR119 TH115:TH119 TX115:TX119 UN115:UN119 VD115:VD119 VT115:VT119 WJ115:WJ119 WZ115:WZ119 XP115:XP119 YF115:YF119 YV115:YV119 ZL115:ZL119 AAB115:AAB119 AAR115:AAR119 ABH115:ABH119 ABX115:ABX119 ACN115:ACN119 ADD115:ADD119 ADT115:ADT119 AEJ115:AEJ119 AEZ115:AEZ119 AFP115:AFP119 AGF115:AGF119 AGV115:AGV119 AHL115:AHL119 AIB115:AIB119 AIR115:AIR119 AJH115:AJH119 AJX115:AJX119 AKN115:AKN119 ALD115:ALD119 ALT115:ALT119 AMJ115:AMJ119 AMZ115:AMZ119 ANP115:ANP119 AOF115:AOF119 AOV115:AOV119 APL115:APL119 AQB115:AQB119 AQR115:AQR119 ARH115:ARH119 ARX115:ARX119 ASN115:ASN119 ATD115:ATD119 ATT115:ATT119 AUJ115:AUJ119 AUZ115:AUZ119 AVP115:AVP119 AWF115:AWF119 AWV115:AWV119 AXL115:AXL119 AYB115:AYB119 AYR115:AYR119 AZH115:AZH119 AZX115:AZX119 BAN115:BAN119 BBD115:BBD119 BBT115:BBT119 BCJ115:BCJ119 BCZ115:BCZ119 BDP115:BDP119 BEF115:BEF119 BEV115:BEV119 BFL115:BFL119 BGB115:BGB119 BGR115:BGR119 BHH115:BHH119 BHX115:BHX119 BIN115:BIN119 BJD115:BJD119 BJT115:BJT119 BKJ115:BKJ119 BKZ115:BKZ119 BLP115:BLP119 BMF115:BMF119 BMV115:BMV119 BNL115:BNL119 BOB115:BOB119 BOR115:BOR119 BPH115:BPH119 BPX115:BPX119 BQN115:BQN119 BRD115:BRD119 BRT115:BRT119 BSJ115:BSJ119 BSZ115:BSZ119 BTP115:BTP119 BUF115:BUF119 BUV115:BUV119 BVL115:BVL119 BWB115:BWB119 BWR115:BWR119 BXH115:BXH119 BXX115:BXX119 BYN115:BYN119 BZD115:BZD119 BZT115:BZT119 CAJ115:CAJ119 CAZ115:CAZ119 CBP115:CBP119 CCF115:CCF119 CCV115:CCV119 CDL115:CDL119 CEB115:CEB119 CER115:CER119 CFH115:CFH119 CFX115:CFX119 CGN115:CGN119 CHD115:CHD119 CHT115:CHT119 CIJ115:CIJ119 CIZ115:CIZ119 CJP115:CJP119 CKF115:CKF119 CKV115:CKV119 CLL115:CLL119 CMB115:CMB119 CMR115:CMR119 CNH115:CNH119 CNX115:CNX119 CON115:CON119 CPD115:CPD119 CPT115:CPT119 CQJ115:CQJ119 CQZ115:CQZ119 CRP115:CRP119 CSF115:CSF119 CSV115:CSV119 CTL115:CTL119 CUB115:CUB119 CUR115:CUR119 CVH115:CVH119 CVX115:CVX119 CWN115:CWN119 CXD115:CXD119 CXT115:CXT119 CYJ115:CYJ119 CYZ115:CYZ119 CZP115:CZP119 DAF115:DAF119 DAV115:DAV119 DBL115:DBL119 DCB115:DCB119 DCR115:DCR119 DDH115:DDH119 DDX115:DDX119 DEN115:DEN119 DFD115:DFD119 DFT115:DFT119 DGJ115:DGJ119 DGZ115:DGZ119 DHP115:DHP119 DIF115:DIF119 DIV115:DIV119 DJL115:DJL119 DKB115:DKB119 DKR115:DKR119 DLH115:DLH119 DLX115:DLX119 DMN115:DMN119 DND115:DND119 DNT115:DNT119 DOJ115:DOJ119 DOZ115:DOZ119 DPP115:DPP119 DQF115:DQF119 DQV115:DQV119 DRL115:DRL119 DSB115:DSB119 DSR115:DSR119 DTH115:DTH119 DTX115:DTX119 DUN115:DUN119 DVD115:DVD119 DVT115:DVT119 DWJ115:DWJ119 DWZ115:DWZ119 DXP115:DXP119 DYF115:DYF119 DYV115:DYV119 DZL115:DZL119 EAB115:EAB119 EAR115:EAR119 EBH115:EBH119 EBX115:EBX119 ECN115:ECN119 EDD115:EDD119 EDT115:EDT119 EEJ115:EEJ119 EEZ115:EEZ119 EFP115:EFP119 EGF115:EGF119 EGV115:EGV119 EHL115:EHL119 EIB115:EIB119 EIR115:EIR119 EJH115:EJH119 EJX115:EJX119 EKN115:EKN119 ELD115:ELD119 ELT115:ELT119 EMJ115:EMJ119 EMZ115:EMZ119 ENP115:ENP119 EOF115:EOF119 EOV115:EOV119 EPL115:EPL119 EQB115:EQB119 EQR115:EQR119 ERH115:ERH119 ERX115:ERX119 ESN115:ESN119 ETD115:ETD119 ETT115:ETT119 EUJ115:EUJ119 EUZ115:EUZ119 EVP115:EVP119 EWF115:EWF119 EWV115:EWV119 EXL115:EXL119 EYB115:EYB119 EYR115:EYR119 EZH115:EZH119 EZX115:EZX119 FAN115:FAN119 FBD115:FBD119 FBT115:FBT119 FCJ115:FCJ119 FCZ115:FCZ119 FDP115:FDP119 FEF115:FEF119 FEV115:FEV119 FFL115:FFL119 FGB115:FGB119 FGR115:FGR119 FHH115:FHH119 FHX115:FHX119 FIN115:FIN119 FJD115:FJD119 FJT115:FJT119 FKJ115:FKJ119 FKZ115:FKZ119 FLP115:FLP119 FMF115:FMF119 FMV115:FMV119 FNL115:FNL119 FOB115:FOB119 FOR115:FOR119 FPH115:FPH119 FPX115:FPX119 FQN115:FQN119 FRD115:FRD119 FRT115:FRT119 FSJ115:FSJ119 FSZ115:FSZ119 FTP115:FTP119 FUF115:FUF119 FUV115:FUV119 FVL115:FVL119 FWB115:FWB119 FWR115:FWR119 FXH115:FXH119 FXX115:FXX119 FYN115:FYN119 FZD115:FZD119 FZT115:FZT119 GAJ115:GAJ119 GAZ115:GAZ119 GBP115:GBP119 GCF115:GCF119 GCV115:GCV119 GDL115:GDL119 GEB115:GEB119 GER115:GER119 GFH115:GFH119 GFX115:GFX119 GGN115:GGN119 GHD115:GHD119 GHT115:GHT119 GIJ115:GIJ119 GIZ115:GIZ119 GJP115:GJP119 GKF115:GKF119 GKV115:GKV119 GLL115:GLL119 GMB115:GMB119 GMR115:GMR119 GNH115:GNH119 GNX115:GNX119 GON115:GON119 GPD115:GPD119 GPT115:GPT119 GQJ115:GQJ119 GQZ115:GQZ119 GRP115:GRP119 GSF115:GSF119 GSV115:GSV119 GTL115:GTL119 GUB115:GUB119 GUR115:GUR119 GVH115:GVH119 GVX115:GVX119 GWN115:GWN119 GXD115:GXD119 GXT115:GXT119 GYJ115:GYJ119 GYZ115:GYZ119 GZP115:GZP119 HAF115:HAF119 HAV115:HAV119 HBL115:HBL119 HCB115:HCB119 HCR115:HCR119 HDH115:HDH119 HDX115:HDX119 HEN115:HEN119 HFD115:HFD119 HFT115:HFT119 HGJ115:HGJ119 HGZ115:HGZ119 HHP115:HHP119 HIF115:HIF119 HIV115:HIV119 HJL115:HJL119 HKB115:HKB119 HKR115:HKR119 HLH115:HLH119 HLX115:HLX119 HMN115:HMN119 HND115:HND119 HNT115:HNT119 HOJ115:HOJ119 HOZ115:HOZ119 HPP115:HPP119 HQF115:HQF119 HQV115:HQV119 HRL115:HRL119 HSB115:HSB119 HSR115:HSR119 HTH115:HTH119 HTX115:HTX119 HUN115:HUN119 HVD115:HVD119 HVT115:HVT119 HWJ115:HWJ119 HWZ115:HWZ119 HXP115:HXP119 HYF115:HYF119 HYV115:HYV119 HZL115:HZL119 IAB115:IAB119 IAR115:IAR119 IBH115:IBH119 IBX115:IBX119 ICN115:ICN119 IDD115:IDD119 IDT115:IDT119 IEJ115:IEJ119 IEZ115:IEZ119 IFP115:IFP119 IGF115:IGF119 IGV115:IGV119 IHL115:IHL119 IIB115:IIB119 IIR115:IIR119 IJH115:IJH119 IJX115:IJX119 IKN115:IKN119 ILD115:ILD119 ILT115:ILT119 IMJ115:IMJ119 IMZ115:IMZ119 INP115:INP119 IOF115:IOF119 IOV115:IOV119 IPL115:IPL119 IQB115:IQB119 IQR115:IQR119 IRH115:IRH119 IRX115:IRX119 ISN115:ISN119 ITD115:ITD119 ITT115:ITT119 IUJ115:IUJ119 IUZ115:IUZ119 IVP115:IVP119 IWF115:IWF119 IWV115:IWV119 IXL115:IXL119 IYB115:IYB119 IYR115:IYR119 IZH115:IZH119 IZX115:IZX119 JAN115:JAN119 JBD115:JBD119 JBT115:JBT119 JCJ115:JCJ119 JCZ115:JCZ119 JDP115:JDP119 JEF115:JEF119 JEV115:JEV119 JFL115:JFL119 JGB115:JGB119 JGR115:JGR119 JHH115:JHH119 JHX115:JHX119 JIN115:JIN119 JJD115:JJD119 JJT115:JJT119 JKJ115:JKJ119 JKZ115:JKZ119 JLP115:JLP119 JMF115:JMF119 JMV115:JMV119 JNL115:JNL119 JOB115:JOB119 JOR115:JOR119 JPH115:JPH119 JPX115:JPX119 JQN115:JQN119 JRD115:JRD119 JRT115:JRT119 JSJ115:JSJ119 JSZ115:JSZ119 JTP115:JTP119 JUF115:JUF119 JUV115:JUV119 JVL115:JVL119 JWB115:JWB119 JWR115:JWR119 JXH115:JXH119 JXX115:JXX119 JYN115:JYN119 JZD115:JZD119 JZT115:JZT119 KAJ115:KAJ119 KAZ115:KAZ119 KBP115:KBP119 KCF115:KCF119 KCV115:KCV119 KDL115:KDL119 KEB115:KEB119 KER115:KER119 KFH115:KFH119 KFX115:KFX119 KGN115:KGN119 KHD115:KHD119 KHT115:KHT119 KIJ115:KIJ119 KIZ115:KIZ119 KJP115:KJP119 KKF115:KKF119 KKV115:KKV119 KLL115:KLL119 KMB115:KMB119 KMR115:KMR119 KNH115:KNH119 KNX115:KNX119 KON115:KON119 KPD115:KPD119 KPT115:KPT119 KQJ115:KQJ119 KQZ115:KQZ119 KRP115:KRP119 KSF115:KSF119 KSV115:KSV119 KTL115:KTL119 KUB115:KUB119 KUR115:KUR119 KVH115:KVH119 KVX115:KVX119 KWN115:KWN119 KXD115:KXD119 KXT115:KXT119 KYJ115:KYJ119 KYZ115:KYZ119 KZP115:KZP119 LAF115:LAF119 LAV115:LAV119 LBL115:LBL119 LCB115:LCB119 LCR115:LCR119 LDH115:LDH119 LDX115:LDX119 LEN115:LEN119 LFD115:LFD119 LFT115:LFT119 LGJ115:LGJ119 LGZ115:LGZ119 LHP115:LHP119 LIF115:LIF119 LIV115:LIV119 LJL115:LJL119 LKB115:LKB119 LKR115:LKR119 LLH115:LLH119 LLX115:LLX119 LMN115:LMN119 LND115:LND119 LNT115:LNT119 LOJ115:LOJ119 LOZ115:LOZ119 LPP115:LPP119 LQF115:LQF119 LQV115:LQV119 LRL115:LRL119 LSB115:LSB119 LSR115:LSR119 LTH115:LTH119 LTX115:LTX119 LUN115:LUN119 LVD115:LVD119 LVT115:LVT119 LWJ115:LWJ119 LWZ115:LWZ119 LXP115:LXP119 LYF115:LYF119 LYV115:LYV119 LZL115:LZL119 MAB115:MAB119 MAR115:MAR119 MBH115:MBH119 MBX115:MBX119 MCN115:MCN119 MDD115:MDD119 MDT115:MDT119 MEJ115:MEJ119 MEZ115:MEZ119 MFP115:MFP119 MGF115:MGF119 MGV115:MGV119 MHL115:MHL119 MIB115:MIB119 MIR115:MIR119 MJH115:MJH119 MJX115:MJX119 MKN115:MKN119 MLD115:MLD119 MLT115:MLT119 MMJ115:MMJ119 MMZ115:MMZ119 MNP115:MNP119 MOF115:MOF119 MOV115:MOV119 MPL115:MPL119 MQB115:MQB119 MQR115:MQR119 MRH115:MRH119 MRX115:MRX119 MSN115:MSN119 MTD115:MTD119 MTT115:MTT119 MUJ115:MUJ119 MUZ115:MUZ119 MVP115:MVP119 MWF115:MWF119 MWV115:MWV119 MXL115:MXL119 MYB115:MYB119 MYR115:MYR119 MZH115:MZH119 MZX115:MZX119 NAN115:NAN119 NBD115:NBD119 NBT115:NBT119 NCJ115:NCJ119 NCZ115:NCZ119 NDP115:NDP119 NEF115:NEF119 NEV115:NEV119 NFL115:NFL119 NGB115:NGB119 NGR115:NGR119 NHH115:NHH119 NHX115:NHX119 NIN115:NIN119 NJD115:NJD119 NJT115:NJT119 NKJ115:NKJ119 NKZ115:NKZ119 NLP115:NLP119 NMF115:NMF119 NMV115:NMV119 NNL115:NNL119 NOB115:NOB119 NOR115:NOR119 NPH115:NPH119 NPX115:NPX119 NQN115:NQN119 NRD115:NRD119 NRT115:NRT119 NSJ115:NSJ119 NSZ115:NSZ119 NTP115:NTP119 NUF115:NUF119 NUV115:NUV119 NVL115:NVL119 NWB115:NWB119 NWR115:NWR119 NXH115:NXH119 NXX115:NXX119 NYN115:NYN119 NZD115:NZD119 NZT115:NZT119 OAJ115:OAJ119 OAZ115:OAZ119 OBP115:OBP119 OCF115:OCF119 OCV115:OCV119 ODL115:ODL119 OEB115:OEB119 OER115:OER119 OFH115:OFH119 OFX115:OFX119 OGN115:OGN119 OHD115:OHD119 OHT115:OHT119 OIJ115:OIJ119 OIZ115:OIZ119 OJP115:OJP119 OKF115:OKF119 OKV115:OKV119 OLL115:OLL119 OMB115:OMB119 OMR115:OMR119 ONH115:ONH119 ONX115:ONX119 OON115:OON119 OPD115:OPD119 OPT115:OPT119 OQJ115:OQJ119 OQZ115:OQZ119 ORP115:ORP119 OSF115:OSF119 OSV115:OSV119 OTL115:OTL119 OUB115:OUB119 OUR115:OUR119 OVH115:OVH119 OVX115:OVX119 OWN115:OWN119 OXD115:OXD119 OXT115:OXT119 OYJ115:OYJ119 OYZ115:OYZ119 OZP115:OZP119 PAF115:PAF119 PAV115:PAV119 PBL115:PBL119 PCB115:PCB119 PCR115:PCR119 PDH115:PDH119 PDX115:PDX119 PEN115:PEN119 PFD115:PFD119 PFT115:PFT119 PGJ115:PGJ119 PGZ115:PGZ119 PHP115:PHP119 PIF115:PIF119 PIV115:PIV119 PJL115:PJL119 PKB115:PKB119 PKR115:PKR119 PLH115:PLH119 PLX115:PLX119 PMN115:PMN119 PND115:PND119 PNT115:PNT119 POJ115:POJ119 POZ115:POZ119 PPP115:PPP119 PQF115:PQF119 PQV115:PQV119 PRL115:PRL119 PSB115:PSB119 PSR115:PSR119 PTH115:PTH119 PTX115:PTX119 PUN115:PUN119 PVD115:PVD119 PVT115:PVT119 PWJ115:PWJ119 PWZ115:PWZ119 PXP115:PXP119 PYF115:PYF119 PYV115:PYV119 PZL115:PZL119 QAB115:QAB119 QAR115:QAR119 QBH115:QBH119 QBX115:QBX119 QCN115:QCN119 QDD115:QDD119 QDT115:QDT119 QEJ115:QEJ119 QEZ115:QEZ119 QFP115:QFP119 QGF115:QGF119 QGV115:QGV119 QHL115:QHL119 QIB115:QIB119 QIR115:QIR119 QJH115:QJH119 QJX115:QJX119 QKN115:QKN119 QLD115:QLD119 QLT115:QLT119 QMJ115:QMJ119 QMZ115:QMZ119 QNP115:QNP119 QOF115:QOF119 QOV115:QOV119 QPL115:QPL119 QQB115:QQB119 QQR115:QQR119 QRH115:QRH119 QRX115:QRX119 QSN115:QSN119 QTD115:QTD119 QTT115:QTT119 QUJ115:QUJ119 QUZ115:QUZ119 QVP115:QVP119 QWF115:QWF119 QWV115:QWV119 QXL115:QXL119 QYB115:QYB119 QYR115:QYR119 QZH115:QZH119 QZX115:QZX119 RAN115:RAN119 RBD115:RBD119 RBT115:RBT119 RCJ115:RCJ119 RCZ115:RCZ119 RDP115:RDP119 REF115:REF119 REV115:REV119 RFL115:RFL119 RGB115:RGB119 RGR115:RGR119 RHH115:RHH119 RHX115:RHX119 RIN115:RIN119 RJD115:RJD119 RJT115:RJT119 RKJ115:RKJ119 RKZ115:RKZ119 RLP115:RLP119 RMF115:RMF119 RMV115:RMV119 RNL115:RNL119 ROB115:ROB119 ROR115:ROR119 RPH115:RPH119 RPX115:RPX119 RQN115:RQN119 RRD115:RRD119 RRT115:RRT119 RSJ115:RSJ119 RSZ115:RSZ119 RTP115:RTP119 RUF115:RUF119 RUV115:RUV119 RVL115:RVL119 RWB115:RWB119 RWR115:RWR119 RXH115:RXH119 RXX115:RXX119 RYN115:RYN119 RZD115:RZD119 RZT115:RZT119 SAJ115:SAJ119 SAZ115:SAZ119 SBP115:SBP119 SCF115:SCF119 SCV115:SCV119 SDL115:SDL119 SEB115:SEB119 SER115:SER119 SFH115:SFH119 SFX115:SFX119 SGN115:SGN119 SHD115:SHD119 SHT115:SHT119 SIJ115:SIJ119 SIZ115:SIZ119 SJP115:SJP119 SKF115:SKF119 SKV115:SKV119 SLL115:SLL119 SMB115:SMB119 SMR115:SMR119 SNH115:SNH119 SNX115:SNX119 SON115:SON119 SPD115:SPD119 SPT115:SPT119 SQJ115:SQJ119 SQZ115:SQZ119 SRP115:SRP119 SSF115:SSF119 SSV115:SSV119 STL115:STL119 SUB115:SUB119 SUR115:SUR119 SVH115:SVH119 SVX115:SVX119 SWN115:SWN119 SXD115:SXD119 SXT115:SXT119 SYJ115:SYJ119 SYZ115:SYZ119 SZP115:SZP119 TAF115:TAF119 TAV115:TAV119 TBL115:TBL119 TCB115:TCB119 TCR115:TCR119 TDH115:TDH119 TDX115:TDX119 TEN115:TEN119 TFD115:TFD119 TFT115:TFT119 TGJ115:TGJ119 TGZ115:TGZ119 THP115:THP119 TIF115:TIF119 TIV115:TIV119 TJL115:TJL119 TKB115:TKB119 TKR115:TKR119 TLH115:TLH119 TLX115:TLX119 TMN115:TMN119 TND115:TND119 TNT115:TNT119 TOJ115:TOJ119 TOZ115:TOZ119 TPP115:TPP119 TQF115:TQF119 TQV115:TQV119 TRL115:TRL119 TSB115:TSB119 TSR115:TSR119 TTH115:TTH119 TTX115:TTX119 TUN115:TUN119 TVD115:TVD119 TVT115:TVT119 TWJ115:TWJ119 TWZ115:TWZ119 TXP115:TXP119 TYF115:TYF119 TYV115:TYV119 TZL115:TZL119 UAB115:UAB119 UAR115:UAR119 UBH115:UBH119 UBX115:UBX119 UCN115:UCN119 UDD115:UDD119 UDT115:UDT119 UEJ115:UEJ119 UEZ115:UEZ119 UFP115:UFP119 UGF115:UGF119 UGV115:UGV119 UHL115:UHL119 UIB115:UIB119 UIR115:UIR119 UJH115:UJH119 UJX115:UJX119 UKN115:UKN119 ULD115:ULD119 ULT115:ULT119 UMJ115:UMJ119 UMZ115:UMZ119 UNP115:UNP119 UOF115:UOF119 UOV115:UOV119 UPL115:UPL119 UQB115:UQB119 UQR115:UQR119 URH115:URH119 URX115:URX119 USN115:USN119 UTD115:UTD119 UTT115:UTT119 UUJ115:UUJ119 UUZ115:UUZ119 UVP115:UVP119 UWF115:UWF119 UWV115:UWV119 UXL115:UXL119 UYB115:UYB119 UYR115:UYR119 UZH115:UZH119 UZX115:UZX119 VAN115:VAN119 VBD115:VBD119 VBT115:VBT119 VCJ115:VCJ119 VCZ115:VCZ119 VDP115:VDP119 VEF115:VEF119 VEV115:VEV119 VFL115:VFL119 VGB115:VGB119 VGR115:VGR119 VHH115:VHH119 VHX115:VHX119 VIN115:VIN119 VJD115:VJD119 VJT115:VJT119 VKJ115:VKJ119 VKZ115:VKZ119 VLP115:VLP119 VMF115:VMF119 VMV115:VMV119 VNL115:VNL119 VOB115:VOB119 VOR115:VOR119 VPH115:VPH119 VPX115:VPX119 VQN115:VQN119 VRD115:VRD119 VRT115:VRT119 VSJ115:VSJ119 VSZ115:VSZ119 VTP115:VTP119 VUF115:VUF119 VUV115:VUV119 VVL115:VVL119 VWB115:VWB119 VWR115:VWR119 VXH115:VXH119 VXX115:VXX119 VYN115:VYN119 VZD115:VZD119 VZT115:VZT119 WAJ115:WAJ119 WAZ115:WAZ119 WBP115:WBP119 WCF115:WCF119 WCV115:WCV119 WDL115:WDL119 WEB115:WEB119 WER115:WER119 WFH115:WFH119 WFX115:WFX119 WGN115:WGN119 WHD115:WHD119 WHT115:WHT119 WIJ115:WIJ119 WIZ115:WIZ119 WJP115:WJP119 WKF115:WKF119 WKV115:WKV119 WLL115:WLL119 WMB115:WMB119 WMR115:WMR119 WNH115:WNH119 WNX115:WNX119 WON115:WON119 WPD115:WPD119 WPT115:WPT119 WQJ115:WQJ119 WQZ115:WQZ119 WRP115:WRP119 WSF115:WSF119 WSV115:WSV119 WTL115:WTL119 WUB115:WUB119 WUR115:WUR119 WVH115:WVH119 WVX115:WVX119 WWN115:WWN119 WXD115:WXD119 WXT115:WXT119 WYJ115:WYJ119 WYZ115:WYZ119 WZP115:WZP119 XAF115:XAF119 XAV115:XAV119 XBL115:XBL119 XCB115:XCB119 XCR115:XCR119 XDH115:XDH119 XDX115:XDX119 XEN115:XEN119 XFD115:XFD119">
    <cfRule type="cellIs" dxfId="239" priority="473" operator="lessThan">
      <formula>0</formula>
    </cfRule>
    <cfRule type="cellIs" dxfId="238" priority="474" operator="greaterThan">
      <formula>0</formula>
    </cfRule>
  </conditionalFormatting>
  <conditionalFormatting sqref="P121:P125 AF121:AF125 AV121:AV125 BL121:BL125 CB121:CB125 CR121:CR125 DH121:DH125 DX121:DX125 EN121:EN125 FD121:FD125 FT121:FT125 GJ121:GJ125 GZ121:GZ125 HP121:HP125 IF121:IF125 IV121:IV125 JL121:JL125 KB121:KB125 KR121:KR125 LH121:LH125 LX121:LX125 MN121:MN125 ND121:ND125 NT121:NT125 OJ121:OJ125 OZ121:OZ125 PP121:PP125 QF121:QF125 QV121:QV125 RL121:RL125 SB121:SB125 SR121:SR125 TH121:TH125 TX121:TX125 UN121:UN125 VD121:VD125 VT121:VT125 WJ121:WJ125 WZ121:WZ125 XP121:XP125 YF121:YF125 YV121:YV125 ZL121:ZL125 AAB121:AAB125 AAR121:AAR125 ABH121:ABH125 ABX121:ABX125 ACN121:ACN125 ADD121:ADD125 ADT121:ADT125 AEJ121:AEJ125 AEZ121:AEZ125 AFP121:AFP125 AGF121:AGF125 AGV121:AGV125 AHL121:AHL125 AIB121:AIB125 AIR121:AIR125 AJH121:AJH125 AJX121:AJX125 AKN121:AKN125 ALD121:ALD125 ALT121:ALT125 AMJ121:AMJ125 AMZ121:AMZ125 ANP121:ANP125 AOF121:AOF125 AOV121:AOV125 APL121:APL125 AQB121:AQB125 AQR121:AQR125 ARH121:ARH125 ARX121:ARX125 ASN121:ASN125 ATD121:ATD125 ATT121:ATT125 AUJ121:AUJ125 AUZ121:AUZ125 AVP121:AVP125 AWF121:AWF125 AWV121:AWV125 AXL121:AXL125 AYB121:AYB125 AYR121:AYR125 AZH121:AZH125 AZX121:AZX125 BAN121:BAN125 BBD121:BBD125 BBT121:BBT125 BCJ121:BCJ125 BCZ121:BCZ125 BDP121:BDP125 BEF121:BEF125 BEV121:BEV125 BFL121:BFL125 BGB121:BGB125 BGR121:BGR125 BHH121:BHH125 BHX121:BHX125 BIN121:BIN125 BJD121:BJD125 BJT121:BJT125 BKJ121:BKJ125 BKZ121:BKZ125 BLP121:BLP125 BMF121:BMF125 BMV121:BMV125 BNL121:BNL125 BOB121:BOB125 BOR121:BOR125 BPH121:BPH125 BPX121:BPX125 BQN121:BQN125 BRD121:BRD125 BRT121:BRT125 BSJ121:BSJ125 BSZ121:BSZ125 BTP121:BTP125 BUF121:BUF125 BUV121:BUV125 BVL121:BVL125 BWB121:BWB125 BWR121:BWR125 BXH121:BXH125 BXX121:BXX125 BYN121:BYN125 BZD121:BZD125 BZT121:BZT125 CAJ121:CAJ125 CAZ121:CAZ125 CBP121:CBP125 CCF121:CCF125 CCV121:CCV125 CDL121:CDL125 CEB121:CEB125 CER121:CER125 CFH121:CFH125 CFX121:CFX125 CGN121:CGN125 CHD121:CHD125 CHT121:CHT125 CIJ121:CIJ125 CIZ121:CIZ125 CJP121:CJP125 CKF121:CKF125 CKV121:CKV125 CLL121:CLL125 CMB121:CMB125 CMR121:CMR125 CNH121:CNH125 CNX121:CNX125 CON121:CON125 CPD121:CPD125 CPT121:CPT125 CQJ121:CQJ125 CQZ121:CQZ125 CRP121:CRP125 CSF121:CSF125 CSV121:CSV125 CTL121:CTL125 CUB121:CUB125 CUR121:CUR125 CVH121:CVH125 CVX121:CVX125 CWN121:CWN125 CXD121:CXD125 CXT121:CXT125 CYJ121:CYJ125 CYZ121:CYZ125 CZP121:CZP125 DAF121:DAF125 DAV121:DAV125 DBL121:DBL125 DCB121:DCB125 DCR121:DCR125 DDH121:DDH125 DDX121:DDX125 DEN121:DEN125 DFD121:DFD125 DFT121:DFT125 DGJ121:DGJ125 DGZ121:DGZ125 DHP121:DHP125 DIF121:DIF125 DIV121:DIV125 DJL121:DJL125 DKB121:DKB125 DKR121:DKR125 DLH121:DLH125 DLX121:DLX125 DMN121:DMN125 DND121:DND125 DNT121:DNT125 DOJ121:DOJ125 DOZ121:DOZ125 DPP121:DPP125 DQF121:DQF125 DQV121:DQV125 DRL121:DRL125 DSB121:DSB125 DSR121:DSR125 DTH121:DTH125 DTX121:DTX125 DUN121:DUN125 DVD121:DVD125 DVT121:DVT125 DWJ121:DWJ125 DWZ121:DWZ125 DXP121:DXP125 DYF121:DYF125 DYV121:DYV125 DZL121:DZL125 EAB121:EAB125 EAR121:EAR125 EBH121:EBH125 EBX121:EBX125 ECN121:ECN125 EDD121:EDD125 EDT121:EDT125 EEJ121:EEJ125 EEZ121:EEZ125 EFP121:EFP125 EGF121:EGF125 EGV121:EGV125 EHL121:EHL125 EIB121:EIB125 EIR121:EIR125 EJH121:EJH125 EJX121:EJX125 EKN121:EKN125 ELD121:ELD125 ELT121:ELT125 EMJ121:EMJ125 EMZ121:EMZ125 ENP121:ENP125 EOF121:EOF125 EOV121:EOV125 EPL121:EPL125 EQB121:EQB125 EQR121:EQR125 ERH121:ERH125 ERX121:ERX125 ESN121:ESN125 ETD121:ETD125 ETT121:ETT125 EUJ121:EUJ125 EUZ121:EUZ125 EVP121:EVP125 EWF121:EWF125 EWV121:EWV125 EXL121:EXL125 EYB121:EYB125 EYR121:EYR125 EZH121:EZH125 EZX121:EZX125 FAN121:FAN125 FBD121:FBD125 FBT121:FBT125 FCJ121:FCJ125 FCZ121:FCZ125 FDP121:FDP125 FEF121:FEF125 FEV121:FEV125 FFL121:FFL125 FGB121:FGB125 FGR121:FGR125 FHH121:FHH125 FHX121:FHX125 FIN121:FIN125 FJD121:FJD125 FJT121:FJT125 FKJ121:FKJ125 FKZ121:FKZ125 FLP121:FLP125 FMF121:FMF125 FMV121:FMV125 FNL121:FNL125 FOB121:FOB125 FOR121:FOR125 FPH121:FPH125 FPX121:FPX125 FQN121:FQN125 FRD121:FRD125 FRT121:FRT125 FSJ121:FSJ125 FSZ121:FSZ125 FTP121:FTP125 FUF121:FUF125 FUV121:FUV125 FVL121:FVL125 FWB121:FWB125 FWR121:FWR125 FXH121:FXH125 FXX121:FXX125 FYN121:FYN125 FZD121:FZD125 FZT121:FZT125 GAJ121:GAJ125 GAZ121:GAZ125 GBP121:GBP125 GCF121:GCF125 GCV121:GCV125 GDL121:GDL125 GEB121:GEB125 GER121:GER125 GFH121:GFH125 GFX121:GFX125 GGN121:GGN125 GHD121:GHD125 GHT121:GHT125 GIJ121:GIJ125 GIZ121:GIZ125 GJP121:GJP125 GKF121:GKF125 GKV121:GKV125 GLL121:GLL125 GMB121:GMB125 GMR121:GMR125 GNH121:GNH125 GNX121:GNX125 GON121:GON125 GPD121:GPD125 GPT121:GPT125 GQJ121:GQJ125 GQZ121:GQZ125 GRP121:GRP125 GSF121:GSF125 GSV121:GSV125 GTL121:GTL125 GUB121:GUB125 GUR121:GUR125 GVH121:GVH125 GVX121:GVX125 GWN121:GWN125 GXD121:GXD125 GXT121:GXT125 GYJ121:GYJ125 GYZ121:GYZ125 GZP121:GZP125 HAF121:HAF125 HAV121:HAV125 HBL121:HBL125 HCB121:HCB125 HCR121:HCR125 HDH121:HDH125 HDX121:HDX125 HEN121:HEN125 HFD121:HFD125 HFT121:HFT125 HGJ121:HGJ125 HGZ121:HGZ125 HHP121:HHP125 HIF121:HIF125 HIV121:HIV125 HJL121:HJL125 HKB121:HKB125 HKR121:HKR125 HLH121:HLH125 HLX121:HLX125 HMN121:HMN125 HND121:HND125 HNT121:HNT125 HOJ121:HOJ125 HOZ121:HOZ125 HPP121:HPP125 HQF121:HQF125 HQV121:HQV125 HRL121:HRL125 HSB121:HSB125 HSR121:HSR125 HTH121:HTH125 HTX121:HTX125 HUN121:HUN125 HVD121:HVD125 HVT121:HVT125 HWJ121:HWJ125 HWZ121:HWZ125 HXP121:HXP125 HYF121:HYF125 HYV121:HYV125 HZL121:HZL125 IAB121:IAB125 IAR121:IAR125 IBH121:IBH125 IBX121:IBX125 ICN121:ICN125 IDD121:IDD125 IDT121:IDT125 IEJ121:IEJ125 IEZ121:IEZ125 IFP121:IFP125 IGF121:IGF125 IGV121:IGV125 IHL121:IHL125 IIB121:IIB125 IIR121:IIR125 IJH121:IJH125 IJX121:IJX125 IKN121:IKN125 ILD121:ILD125 ILT121:ILT125 IMJ121:IMJ125 IMZ121:IMZ125 INP121:INP125 IOF121:IOF125 IOV121:IOV125 IPL121:IPL125 IQB121:IQB125 IQR121:IQR125 IRH121:IRH125 IRX121:IRX125 ISN121:ISN125 ITD121:ITD125 ITT121:ITT125 IUJ121:IUJ125 IUZ121:IUZ125 IVP121:IVP125 IWF121:IWF125 IWV121:IWV125 IXL121:IXL125 IYB121:IYB125 IYR121:IYR125 IZH121:IZH125 IZX121:IZX125 JAN121:JAN125 JBD121:JBD125 JBT121:JBT125 JCJ121:JCJ125 JCZ121:JCZ125 JDP121:JDP125 JEF121:JEF125 JEV121:JEV125 JFL121:JFL125 JGB121:JGB125 JGR121:JGR125 JHH121:JHH125 JHX121:JHX125 JIN121:JIN125 JJD121:JJD125 JJT121:JJT125 JKJ121:JKJ125 JKZ121:JKZ125 JLP121:JLP125 JMF121:JMF125 JMV121:JMV125 JNL121:JNL125 JOB121:JOB125 JOR121:JOR125 JPH121:JPH125 JPX121:JPX125 JQN121:JQN125 JRD121:JRD125 JRT121:JRT125 JSJ121:JSJ125 JSZ121:JSZ125 JTP121:JTP125 JUF121:JUF125 JUV121:JUV125 JVL121:JVL125 JWB121:JWB125 JWR121:JWR125 JXH121:JXH125 JXX121:JXX125 JYN121:JYN125 JZD121:JZD125 JZT121:JZT125 KAJ121:KAJ125 KAZ121:KAZ125 KBP121:KBP125 KCF121:KCF125 KCV121:KCV125 KDL121:KDL125 KEB121:KEB125 KER121:KER125 KFH121:KFH125 KFX121:KFX125 KGN121:KGN125 KHD121:KHD125 KHT121:KHT125 KIJ121:KIJ125 KIZ121:KIZ125 KJP121:KJP125 KKF121:KKF125 KKV121:KKV125 KLL121:KLL125 KMB121:KMB125 KMR121:KMR125 KNH121:KNH125 KNX121:KNX125 KON121:KON125 KPD121:KPD125 KPT121:KPT125 KQJ121:KQJ125 KQZ121:KQZ125 KRP121:KRP125 KSF121:KSF125 KSV121:KSV125 KTL121:KTL125 KUB121:KUB125 KUR121:KUR125 KVH121:KVH125 KVX121:KVX125 KWN121:KWN125 KXD121:KXD125 KXT121:KXT125 KYJ121:KYJ125 KYZ121:KYZ125 KZP121:KZP125 LAF121:LAF125 LAV121:LAV125 LBL121:LBL125 LCB121:LCB125 LCR121:LCR125 LDH121:LDH125 LDX121:LDX125 LEN121:LEN125 LFD121:LFD125 LFT121:LFT125 LGJ121:LGJ125 LGZ121:LGZ125 LHP121:LHP125 LIF121:LIF125 LIV121:LIV125 LJL121:LJL125 LKB121:LKB125 LKR121:LKR125 LLH121:LLH125 LLX121:LLX125 LMN121:LMN125 LND121:LND125 LNT121:LNT125 LOJ121:LOJ125 LOZ121:LOZ125 LPP121:LPP125 LQF121:LQF125 LQV121:LQV125 LRL121:LRL125 LSB121:LSB125 LSR121:LSR125 LTH121:LTH125 LTX121:LTX125 LUN121:LUN125 LVD121:LVD125 LVT121:LVT125 LWJ121:LWJ125 LWZ121:LWZ125 LXP121:LXP125 LYF121:LYF125 LYV121:LYV125 LZL121:LZL125 MAB121:MAB125 MAR121:MAR125 MBH121:MBH125 MBX121:MBX125 MCN121:MCN125 MDD121:MDD125 MDT121:MDT125 MEJ121:MEJ125 MEZ121:MEZ125 MFP121:MFP125 MGF121:MGF125 MGV121:MGV125 MHL121:MHL125 MIB121:MIB125 MIR121:MIR125 MJH121:MJH125 MJX121:MJX125 MKN121:MKN125 MLD121:MLD125 MLT121:MLT125 MMJ121:MMJ125 MMZ121:MMZ125 MNP121:MNP125 MOF121:MOF125 MOV121:MOV125 MPL121:MPL125 MQB121:MQB125 MQR121:MQR125 MRH121:MRH125 MRX121:MRX125 MSN121:MSN125 MTD121:MTD125 MTT121:MTT125 MUJ121:MUJ125 MUZ121:MUZ125 MVP121:MVP125 MWF121:MWF125 MWV121:MWV125 MXL121:MXL125 MYB121:MYB125 MYR121:MYR125 MZH121:MZH125 MZX121:MZX125 NAN121:NAN125 NBD121:NBD125 NBT121:NBT125 NCJ121:NCJ125 NCZ121:NCZ125 NDP121:NDP125 NEF121:NEF125 NEV121:NEV125 NFL121:NFL125 NGB121:NGB125 NGR121:NGR125 NHH121:NHH125 NHX121:NHX125 NIN121:NIN125 NJD121:NJD125 NJT121:NJT125 NKJ121:NKJ125 NKZ121:NKZ125 NLP121:NLP125 NMF121:NMF125 NMV121:NMV125 NNL121:NNL125 NOB121:NOB125 NOR121:NOR125 NPH121:NPH125 NPX121:NPX125 NQN121:NQN125 NRD121:NRD125 NRT121:NRT125 NSJ121:NSJ125 NSZ121:NSZ125 NTP121:NTP125 NUF121:NUF125 NUV121:NUV125 NVL121:NVL125 NWB121:NWB125 NWR121:NWR125 NXH121:NXH125 NXX121:NXX125 NYN121:NYN125 NZD121:NZD125 NZT121:NZT125 OAJ121:OAJ125 OAZ121:OAZ125 OBP121:OBP125 OCF121:OCF125 OCV121:OCV125 ODL121:ODL125 OEB121:OEB125 OER121:OER125 OFH121:OFH125 OFX121:OFX125 OGN121:OGN125 OHD121:OHD125 OHT121:OHT125 OIJ121:OIJ125 OIZ121:OIZ125 OJP121:OJP125 OKF121:OKF125 OKV121:OKV125 OLL121:OLL125 OMB121:OMB125 OMR121:OMR125 ONH121:ONH125 ONX121:ONX125 OON121:OON125 OPD121:OPD125 OPT121:OPT125 OQJ121:OQJ125 OQZ121:OQZ125 ORP121:ORP125 OSF121:OSF125 OSV121:OSV125 OTL121:OTL125 OUB121:OUB125 OUR121:OUR125 OVH121:OVH125 OVX121:OVX125 OWN121:OWN125 OXD121:OXD125 OXT121:OXT125 OYJ121:OYJ125 OYZ121:OYZ125 OZP121:OZP125 PAF121:PAF125 PAV121:PAV125 PBL121:PBL125 PCB121:PCB125 PCR121:PCR125 PDH121:PDH125 PDX121:PDX125 PEN121:PEN125 PFD121:PFD125 PFT121:PFT125 PGJ121:PGJ125 PGZ121:PGZ125 PHP121:PHP125 PIF121:PIF125 PIV121:PIV125 PJL121:PJL125 PKB121:PKB125 PKR121:PKR125 PLH121:PLH125 PLX121:PLX125 PMN121:PMN125 PND121:PND125 PNT121:PNT125 POJ121:POJ125 POZ121:POZ125 PPP121:PPP125 PQF121:PQF125 PQV121:PQV125 PRL121:PRL125 PSB121:PSB125 PSR121:PSR125 PTH121:PTH125 PTX121:PTX125 PUN121:PUN125 PVD121:PVD125 PVT121:PVT125 PWJ121:PWJ125 PWZ121:PWZ125 PXP121:PXP125 PYF121:PYF125 PYV121:PYV125 PZL121:PZL125 QAB121:QAB125 QAR121:QAR125 QBH121:QBH125 QBX121:QBX125 QCN121:QCN125 QDD121:QDD125 QDT121:QDT125 QEJ121:QEJ125 QEZ121:QEZ125 QFP121:QFP125 QGF121:QGF125 QGV121:QGV125 QHL121:QHL125 QIB121:QIB125 QIR121:QIR125 QJH121:QJH125 QJX121:QJX125 QKN121:QKN125 QLD121:QLD125 QLT121:QLT125 QMJ121:QMJ125 QMZ121:QMZ125 QNP121:QNP125 QOF121:QOF125 QOV121:QOV125 QPL121:QPL125 QQB121:QQB125 QQR121:QQR125 QRH121:QRH125 QRX121:QRX125 QSN121:QSN125 QTD121:QTD125 QTT121:QTT125 QUJ121:QUJ125 QUZ121:QUZ125 QVP121:QVP125 QWF121:QWF125 QWV121:QWV125 QXL121:QXL125 QYB121:QYB125 QYR121:QYR125 QZH121:QZH125 QZX121:QZX125 RAN121:RAN125 RBD121:RBD125 RBT121:RBT125 RCJ121:RCJ125 RCZ121:RCZ125 RDP121:RDP125 REF121:REF125 REV121:REV125 RFL121:RFL125 RGB121:RGB125 RGR121:RGR125 RHH121:RHH125 RHX121:RHX125 RIN121:RIN125 RJD121:RJD125 RJT121:RJT125 RKJ121:RKJ125 RKZ121:RKZ125 RLP121:RLP125 RMF121:RMF125 RMV121:RMV125 RNL121:RNL125 ROB121:ROB125 ROR121:ROR125 RPH121:RPH125 RPX121:RPX125 RQN121:RQN125 RRD121:RRD125 RRT121:RRT125 RSJ121:RSJ125 RSZ121:RSZ125 RTP121:RTP125 RUF121:RUF125 RUV121:RUV125 RVL121:RVL125 RWB121:RWB125 RWR121:RWR125 RXH121:RXH125 RXX121:RXX125 RYN121:RYN125 RZD121:RZD125 RZT121:RZT125 SAJ121:SAJ125 SAZ121:SAZ125 SBP121:SBP125 SCF121:SCF125 SCV121:SCV125 SDL121:SDL125 SEB121:SEB125 SER121:SER125 SFH121:SFH125 SFX121:SFX125 SGN121:SGN125 SHD121:SHD125 SHT121:SHT125 SIJ121:SIJ125 SIZ121:SIZ125 SJP121:SJP125 SKF121:SKF125 SKV121:SKV125 SLL121:SLL125 SMB121:SMB125 SMR121:SMR125 SNH121:SNH125 SNX121:SNX125 SON121:SON125 SPD121:SPD125 SPT121:SPT125 SQJ121:SQJ125 SQZ121:SQZ125 SRP121:SRP125 SSF121:SSF125 SSV121:SSV125 STL121:STL125 SUB121:SUB125 SUR121:SUR125 SVH121:SVH125 SVX121:SVX125 SWN121:SWN125 SXD121:SXD125 SXT121:SXT125 SYJ121:SYJ125 SYZ121:SYZ125 SZP121:SZP125 TAF121:TAF125 TAV121:TAV125 TBL121:TBL125 TCB121:TCB125 TCR121:TCR125 TDH121:TDH125 TDX121:TDX125 TEN121:TEN125 TFD121:TFD125 TFT121:TFT125 TGJ121:TGJ125 TGZ121:TGZ125 THP121:THP125 TIF121:TIF125 TIV121:TIV125 TJL121:TJL125 TKB121:TKB125 TKR121:TKR125 TLH121:TLH125 TLX121:TLX125 TMN121:TMN125 TND121:TND125 TNT121:TNT125 TOJ121:TOJ125 TOZ121:TOZ125 TPP121:TPP125 TQF121:TQF125 TQV121:TQV125 TRL121:TRL125 TSB121:TSB125 TSR121:TSR125 TTH121:TTH125 TTX121:TTX125 TUN121:TUN125 TVD121:TVD125 TVT121:TVT125 TWJ121:TWJ125 TWZ121:TWZ125 TXP121:TXP125 TYF121:TYF125 TYV121:TYV125 TZL121:TZL125 UAB121:UAB125 UAR121:UAR125 UBH121:UBH125 UBX121:UBX125 UCN121:UCN125 UDD121:UDD125 UDT121:UDT125 UEJ121:UEJ125 UEZ121:UEZ125 UFP121:UFP125 UGF121:UGF125 UGV121:UGV125 UHL121:UHL125 UIB121:UIB125 UIR121:UIR125 UJH121:UJH125 UJX121:UJX125 UKN121:UKN125 ULD121:ULD125 ULT121:ULT125 UMJ121:UMJ125 UMZ121:UMZ125 UNP121:UNP125 UOF121:UOF125 UOV121:UOV125 UPL121:UPL125 UQB121:UQB125 UQR121:UQR125 URH121:URH125 URX121:URX125 USN121:USN125 UTD121:UTD125 UTT121:UTT125 UUJ121:UUJ125 UUZ121:UUZ125 UVP121:UVP125 UWF121:UWF125 UWV121:UWV125 UXL121:UXL125 UYB121:UYB125 UYR121:UYR125 UZH121:UZH125 UZX121:UZX125 VAN121:VAN125 VBD121:VBD125 VBT121:VBT125 VCJ121:VCJ125 VCZ121:VCZ125 VDP121:VDP125 VEF121:VEF125 VEV121:VEV125 VFL121:VFL125 VGB121:VGB125 VGR121:VGR125 VHH121:VHH125 VHX121:VHX125 VIN121:VIN125 VJD121:VJD125 VJT121:VJT125 VKJ121:VKJ125 VKZ121:VKZ125 VLP121:VLP125 VMF121:VMF125 VMV121:VMV125 VNL121:VNL125 VOB121:VOB125 VOR121:VOR125 VPH121:VPH125 VPX121:VPX125 VQN121:VQN125 VRD121:VRD125 VRT121:VRT125 VSJ121:VSJ125 VSZ121:VSZ125 VTP121:VTP125 VUF121:VUF125 VUV121:VUV125 VVL121:VVL125 VWB121:VWB125 VWR121:VWR125 VXH121:VXH125 VXX121:VXX125 VYN121:VYN125 VZD121:VZD125 VZT121:VZT125 WAJ121:WAJ125 WAZ121:WAZ125 WBP121:WBP125 WCF121:WCF125 WCV121:WCV125 WDL121:WDL125 WEB121:WEB125 WER121:WER125 WFH121:WFH125 WFX121:WFX125 WGN121:WGN125 WHD121:WHD125 WHT121:WHT125 WIJ121:WIJ125 WIZ121:WIZ125 WJP121:WJP125 WKF121:WKF125 WKV121:WKV125 WLL121:WLL125 WMB121:WMB125 WMR121:WMR125 WNH121:WNH125 WNX121:WNX125 WON121:WON125 WPD121:WPD125 WPT121:WPT125 WQJ121:WQJ125 WQZ121:WQZ125 WRP121:WRP125 WSF121:WSF125 WSV121:WSV125 WTL121:WTL125 WUB121:WUB125 WUR121:WUR125 WVH121:WVH125 WVX121:WVX125 WWN121:WWN125 WXD121:WXD125 WXT121:WXT125 WYJ121:WYJ125 WYZ121:WYZ125 WZP121:WZP125 XAF121:XAF125 XAV121:XAV125 XBL121:XBL125 XCB121:XCB125 XCR121:XCR125 XDH121:XDH125 XDX121:XDX125 XEN121:XEN125 XFD121:XFD125">
    <cfRule type="cellIs" dxfId="237" priority="471" operator="lessThan">
      <formula>0</formula>
    </cfRule>
    <cfRule type="cellIs" dxfId="236" priority="472" operator="greaterThan">
      <formula>0</formula>
    </cfRule>
  </conditionalFormatting>
  <conditionalFormatting sqref="N74:N78">
    <cfRule type="cellIs" dxfId="235" priority="453" operator="lessThan">
      <formula>0</formula>
    </cfRule>
    <cfRule type="cellIs" dxfId="234" priority="454" operator="greaterThan">
      <formula>0</formula>
    </cfRule>
  </conditionalFormatting>
  <conditionalFormatting sqref="P74:P78">
    <cfRule type="cellIs" dxfId="233" priority="445" operator="lessThan">
      <formula>0</formula>
    </cfRule>
    <cfRule type="cellIs" dxfId="232" priority="446" operator="greaterThan">
      <formula>0</formula>
    </cfRule>
  </conditionalFormatting>
  <conditionalFormatting sqref="N80:N84">
    <cfRule type="cellIs" dxfId="231" priority="317" operator="lessThan">
      <formula>0</formula>
    </cfRule>
    <cfRule type="cellIs" dxfId="230" priority="318" operator="greaterThan">
      <formula>0</formula>
    </cfRule>
  </conditionalFormatting>
  <conditionalFormatting sqref="N86:N90">
    <cfRule type="cellIs" dxfId="229" priority="315" operator="lessThan">
      <formula>0</formula>
    </cfRule>
    <cfRule type="cellIs" dxfId="228" priority="316" operator="greaterThan">
      <formula>0</formula>
    </cfRule>
  </conditionalFormatting>
  <conditionalFormatting sqref="N92:N96">
    <cfRule type="cellIs" dxfId="227" priority="313" operator="lessThan">
      <formula>0</formula>
    </cfRule>
    <cfRule type="cellIs" dxfId="226" priority="314" operator="greaterThan">
      <formula>0</formula>
    </cfRule>
  </conditionalFormatting>
  <conditionalFormatting sqref="P80:P84">
    <cfRule type="cellIs" dxfId="225" priority="311" operator="lessThan">
      <formula>0</formula>
    </cfRule>
    <cfRule type="cellIs" dxfId="224" priority="312" operator="greaterThan">
      <formula>0</formula>
    </cfRule>
  </conditionalFormatting>
  <conditionalFormatting sqref="P86:P90">
    <cfRule type="cellIs" dxfId="223" priority="309" operator="lessThan">
      <formula>0</formula>
    </cfRule>
    <cfRule type="cellIs" dxfId="222" priority="310" operator="greaterThan">
      <formula>0</formula>
    </cfRule>
  </conditionalFormatting>
  <conditionalFormatting sqref="P92:P96">
    <cfRule type="cellIs" dxfId="221" priority="307" operator="lessThan">
      <formula>0</formula>
    </cfRule>
    <cfRule type="cellIs" dxfId="220" priority="308" operator="greaterThan">
      <formula>0</formula>
    </cfRule>
  </conditionalFormatting>
  <conditionalFormatting sqref="N41:N45">
    <cfRule type="cellIs" dxfId="219" priority="305" operator="lessThan">
      <formula>0</formula>
    </cfRule>
    <cfRule type="cellIs" dxfId="218" priority="306" operator="greaterThan">
      <formula>0</formula>
    </cfRule>
  </conditionalFormatting>
  <conditionalFormatting sqref="P41:P45">
    <cfRule type="cellIs" dxfId="217" priority="303" operator="lessThan">
      <formula>0</formula>
    </cfRule>
    <cfRule type="cellIs" dxfId="216" priority="304" operator="greaterThan">
      <formula>0</formula>
    </cfRule>
  </conditionalFormatting>
  <conditionalFormatting sqref="N48:N53">
    <cfRule type="cellIs" dxfId="215" priority="155" operator="lessThan">
      <formula>0</formula>
    </cfRule>
    <cfRule type="cellIs" dxfId="214" priority="156" operator="greaterThan">
      <formula>0</formula>
    </cfRule>
  </conditionalFormatting>
  <conditionalFormatting sqref="N55:N60">
    <cfRule type="cellIs" dxfId="213" priority="153" operator="lessThan">
      <formula>0</formula>
    </cfRule>
    <cfRule type="cellIs" dxfId="212" priority="154" operator="greaterThan">
      <formula>0</formula>
    </cfRule>
  </conditionalFormatting>
  <conditionalFormatting sqref="N62:N66">
    <cfRule type="cellIs" dxfId="211" priority="151" operator="lessThan">
      <formula>0</formula>
    </cfRule>
    <cfRule type="cellIs" dxfId="210" priority="152" operator="greaterThan">
      <formula>0</formula>
    </cfRule>
  </conditionalFormatting>
  <conditionalFormatting sqref="P48:P53">
    <cfRule type="cellIs" dxfId="209" priority="149" operator="lessThan">
      <formula>0</formula>
    </cfRule>
    <cfRule type="cellIs" dxfId="208" priority="150" operator="greaterThan">
      <formula>0</formula>
    </cfRule>
  </conditionalFormatting>
  <conditionalFormatting sqref="P55:P60">
    <cfRule type="cellIs" dxfId="207" priority="147" operator="lessThan">
      <formula>0</formula>
    </cfRule>
    <cfRule type="cellIs" dxfId="206" priority="148" operator="greaterThan">
      <formula>0</formula>
    </cfRule>
  </conditionalFormatting>
  <conditionalFormatting sqref="P62:P66">
    <cfRule type="cellIs" dxfId="205" priority="145" operator="lessThan">
      <formula>0</formula>
    </cfRule>
    <cfRule type="cellIs" dxfId="204" priority="146" operator="greaterThan">
      <formula>0</formula>
    </cfRule>
  </conditionalFormatting>
  <conditionalFormatting sqref="N8:N13">
    <cfRule type="cellIs" dxfId="203" priority="127" operator="lessThan">
      <formula>0</formula>
    </cfRule>
    <cfRule type="cellIs" dxfId="202" priority="128" operator="greaterThan">
      <formula>0</formula>
    </cfRule>
  </conditionalFormatting>
  <conditionalFormatting sqref="P8:P13">
    <cfRule type="cellIs" dxfId="201" priority="125" operator="lessThan">
      <formula>0</formula>
    </cfRule>
    <cfRule type="cellIs" dxfId="200" priority="126" operator="greaterThan">
      <formula>0</formula>
    </cfRule>
  </conditionalFormatting>
  <conditionalFormatting sqref="N46">
    <cfRule type="cellIs" dxfId="199" priority="103" operator="lessThan">
      <formula>0</formula>
    </cfRule>
    <cfRule type="cellIs" dxfId="198" priority="104" operator="greaterThan">
      <formula>0</formula>
    </cfRule>
  </conditionalFormatting>
  <conditionalFormatting sqref="P46">
    <cfRule type="cellIs" dxfId="197" priority="101" operator="lessThan">
      <formula>0</formula>
    </cfRule>
    <cfRule type="cellIs" dxfId="196" priority="102" operator="greaterThan">
      <formula>0</formula>
    </cfRule>
  </conditionalFormatting>
  <conditionalFormatting sqref="N67">
    <cfRule type="cellIs" dxfId="195" priority="85" operator="lessThan">
      <formula>0</formula>
    </cfRule>
    <cfRule type="cellIs" dxfId="194" priority="86" operator="greaterThan">
      <formula>0</formula>
    </cfRule>
  </conditionalFormatting>
  <conditionalFormatting sqref="P67">
    <cfRule type="cellIs" dxfId="193" priority="83" operator="lessThan">
      <formula>0</formula>
    </cfRule>
    <cfRule type="cellIs" dxfId="192" priority="84" operator="greaterThan">
      <formula>0</formula>
    </cfRule>
  </conditionalFormatting>
  <conditionalFormatting sqref="N15:N20">
    <cfRule type="cellIs" dxfId="191" priority="11" operator="lessThan">
      <formula>0</formula>
    </cfRule>
    <cfRule type="cellIs" dxfId="190" priority="12" operator="greaterThan">
      <formula>0</formula>
    </cfRule>
  </conditionalFormatting>
  <conditionalFormatting sqref="N22:N27">
    <cfRule type="cellIs" dxfId="189" priority="9" operator="lessThan">
      <formula>0</formula>
    </cfRule>
    <cfRule type="cellIs" dxfId="188" priority="10" operator="greaterThan">
      <formula>0</formula>
    </cfRule>
  </conditionalFormatting>
  <conditionalFormatting sqref="N29:N34">
    <cfRule type="cellIs" dxfId="187" priority="7" operator="lessThan">
      <formula>0</formula>
    </cfRule>
    <cfRule type="cellIs" dxfId="186" priority="8" operator="greaterThan">
      <formula>0</formula>
    </cfRule>
  </conditionalFormatting>
  <conditionalFormatting sqref="P15:P20">
    <cfRule type="cellIs" dxfId="185" priority="5" operator="lessThan">
      <formula>0</formula>
    </cfRule>
    <cfRule type="cellIs" dxfId="184" priority="6" operator="greaterThan">
      <formula>0</formula>
    </cfRule>
  </conditionalFormatting>
  <conditionalFormatting sqref="P22:P27">
    <cfRule type="cellIs" dxfId="183" priority="3" operator="lessThan">
      <formula>0</formula>
    </cfRule>
    <cfRule type="cellIs" dxfId="182" priority="4" operator="greaterThan">
      <formula>0</formula>
    </cfRule>
  </conditionalFormatting>
  <conditionalFormatting sqref="P29:P34">
    <cfRule type="cellIs" dxfId="181" priority="1" operator="lessThan">
      <formula>0</formula>
    </cfRule>
    <cfRule type="cellIs" dxfId="180" priority="2" operator="greaterThan">
      <formula>0</formula>
    </cfRule>
  </conditionalFormatting>
  <pageMargins left="0.7" right="0.7" top="0.78740157499999996" bottom="0.78740157499999996" header="0.3" footer="0.3"/>
  <pageSetup paperSize="9" orientation="landscape" r:id="rId1"/>
  <ignoredErrors>
    <ignoredError sqref="O132:O133 O134:O136 O138:O142 O144:O148 O150:O154" formula="1"/>
    <ignoredError sqref="A108:P108 A120:P120 A119:F119 A121:E125 A103:F103 A114:P114 A109:F113 A115:F118 O103 O104:O107 O109 O110:O113 O115 O119 O116 O121 O122:O125 A107:E107 A105:E105 A104:E104 A106:E106 O118 P9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Q140"/>
  <sheetViews>
    <sheetView zoomScale="80" zoomScaleNormal="80" workbookViewId="0">
      <selection activeCell="I21" sqref="I21"/>
    </sheetView>
  </sheetViews>
  <sheetFormatPr baseColWidth="10" defaultRowHeight="15" x14ac:dyDescent="0.25"/>
  <cols>
    <col min="1" max="1" width="42.42578125" customWidth="1"/>
    <col min="14" max="14" width="14.140625" bestFit="1" customWidth="1"/>
  </cols>
  <sheetData>
    <row r="2" spans="1:14" x14ac:dyDescent="0.25">
      <c r="A2" s="1" t="s">
        <v>26</v>
      </c>
    </row>
    <row r="3" spans="1:14" x14ac:dyDescent="0.25">
      <c r="A3" s="1"/>
    </row>
    <row r="4" spans="1:14" x14ac:dyDescent="0.25">
      <c r="B4" s="29">
        <v>2023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5">
      <c r="A5" s="1"/>
      <c r="B5" s="26" t="s">
        <v>12</v>
      </c>
      <c r="C5" s="26" t="s">
        <v>13</v>
      </c>
      <c r="D5" s="26" t="s">
        <v>0</v>
      </c>
      <c r="E5" s="26" t="s">
        <v>14</v>
      </c>
      <c r="F5" s="26" t="s">
        <v>1</v>
      </c>
      <c r="G5" s="26" t="s">
        <v>2</v>
      </c>
      <c r="H5" s="26" t="s">
        <v>3</v>
      </c>
      <c r="I5" s="26" t="s">
        <v>15</v>
      </c>
      <c r="J5" s="26" t="s">
        <v>16</v>
      </c>
      <c r="K5" s="26" t="s">
        <v>17</v>
      </c>
      <c r="L5" s="26" t="s">
        <v>18</v>
      </c>
      <c r="M5" s="26" t="s">
        <v>19</v>
      </c>
      <c r="N5" s="26" t="s">
        <v>4</v>
      </c>
    </row>
    <row r="6" spans="1:14" x14ac:dyDescent="0.25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x14ac:dyDescent="0.25">
      <c r="A7" s="12" t="s">
        <v>6</v>
      </c>
      <c r="B7" s="3">
        <f>'DE_VIE Gruppe inkl. MLA und KSC'!B8</f>
        <v>1669566</v>
      </c>
      <c r="C7" s="3">
        <f>'DE_VIE Gruppe inkl. MLA und KSC'!C8</f>
        <v>1605099</v>
      </c>
      <c r="D7" s="3">
        <f>'DE_VIE Gruppe inkl. MLA und KSC'!D8</f>
        <v>2050536</v>
      </c>
      <c r="E7" s="3">
        <f>'DE_VIE Gruppe inkl. MLA und KSC'!E8</f>
        <v>2465229</v>
      </c>
      <c r="F7" s="3">
        <f>'DE_VIE Gruppe inkl. MLA und KSC'!F8</f>
        <v>2700725</v>
      </c>
      <c r="G7" s="3">
        <f>'DE_VIE Gruppe inkl. MLA und KSC'!G8</f>
        <v>2836449</v>
      </c>
      <c r="H7" s="3">
        <v>3144573</v>
      </c>
      <c r="I7" s="3">
        <v>3103842</v>
      </c>
      <c r="J7" s="3"/>
      <c r="K7" s="3"/>
      <c r="L7" s="3"/>
      <c r="M7" s="3"/>
      <c r="N7" s="3">
        <f>SUM(B7:M7)</f>
        <v>19576019</v>
      </c>
    </row>
    <row r="8" spans="1:14" x14ac:dyDescent="0.25">
      <c r="A8" s="12" t="s">
        <v>7</v>
      </c>
      <c r="B8" s="3">
        <f>'DE_VIE Gruppe inkl. MLA und KSC'!B9</f>
        <v>1326485</v>
      </c>
      <c r="C8" s="3">
        <f>'DE_VIE Gruppe inkl. MLA und KSC'!C9</f>
        <v>1294535</v>
      </c>
      <c r="D8" s="3">
        <f>'DE_VIE Gruppe inkl. MLA und KSC'!D9</f>
        <v>1570888</v>
      </c>
      <c r="E8" s="3">
        <f>'DE_VIE Gruppe inkl. MLA und KSC'!E9</f>
        <v>1894460</v>
      </c>
      <c r="F8" s="3">
        <f>'DE_VIE Gruppe inkl. MLA und KSC'!F9</f>
        <v>2052967</v>
      </c>
      <c r="G8" s="3">
        <f>'DE_VIE Gruppe inkl. MLA und KSC'!G9</f>
        <v>2156112</v>
      </c>
      <c r="H8" s="3">
        <v>2394120</v>
      </c>
      <c r="I8" s="3">
        <v>2343709</v>
      </c>
      <c r="J8" s="3"/>
      <c r="K8" s="3"/>
      <c r="L8" s="3"/>
      <c r="M8" s="3"/>
      <c r="N8" s="3">
        <f t="shared" ref="N8:N12" si="0">SUM(B8:M8)</f>
        <v>15033276</v>
      </c>
    </row>
    <row r="9" spans="1:14" x14ac:dyDescent="0.25">
      <c r="A9" s="12" t="s">
        <v>8</v>
      </c>
      <c r="B9" s="3">
        <f>'DE_VIE Gruppe inkl. MLA und KSC'!B10</f>
        <v>337068</v>
      </c>
      <c r="C9" s="3">
        <f>'DE_VIE Gruppe inkl. MLA und KSC'!C10</f>
        <v>305990</v>
      </c>
      <c r="D9" s="3">
        <f>'DE_VIE Gruppe inkl. MLA und KSC'!D10</f>
        <v>473280</v>
      </c>
      <c r="E9" s="3">
        <f>'DE_VIE Gruppe inkl. MLA und KSC'!E10</f>
        <v>564522</v>
      </c>
      <c r="F9" s="3">
        <f>'DE_VIE Gruppe inkl. MLA und KSC'!F10</f>
        <v>641866</v>
      </c>
      <c r="G9" s="3">
        <f>'DE_VIE Gruppe inkl. MLA und KSC'!G10</f>
        <v>672660</v>
      </c>
      <c r="H9" s="3">
        <v>741754</v>
      </c>
      <c r="I9" s="3">
        <v>751962</v>
      </c>
      <c r="J9" s="3"/>
      <c r="K9" s="3"/>
      <c r="L9" s="3"/>
      <c r="M9" s="3"/>
      <c r="N9" s="3">
        <f t="shared" si="0"/>
        <v>4489102</v>
      </c>
    </row>
    <row r="10" spans="1:14" x14ac:dyDescent="0.25">
      <c r="A10" s="12" t="s">
        <v>9</v>
      </c>
      <c r="B10" s="3">
        <f>'DE_VIE Gruppe inkl. MLA und KSC'!B11</f>
        <v>14428</v>
      </c>
      <c r="C10" s="3">
        <f>'DE_VIE Gruppe inkl. MLA und KSC'!C11</f>
        <v>12929</v>
      </c>
      <c r="D10" s="3">
        <f>'DE_VIE Gruppe inkl. MLA und KSC'!D11</f>
        <v>16114</v>
      </c>
      <c r="E10" s="3">
        <f>'DE_VIE Gruppe inkl. MLA und KSC'!E11</f>
        <v>18666</v>
      </c>
      <c r="F10" s="3">
        <f>'DE_VIE Gruppe inkl. MLA und KSC'!F11</f>
        <v>20440</v>
      </c>
      <c r="G10" s="3">
        <f>'DE_VIE Gruppe inkl. MLA und KSC'!G11</f>
        <v>20715</v>
      </c>
      <c r="H10" s="3">
        <v>21779</v>
      </c>
      <c r="I10" s="3">
        <v>21676</v>
      </c>
      <c r="J10" s="3"/>
      <c r="K10" s="3"/>
      <c r="L10" s="3"/>
      <c r="M10" s="3"/>
      <c r="N10" s="3">
        <f t="shared" si="0"/>
        <v>146747</v>
      </c>
    </row>
    <row r="11" spans="1:14" x14ac:dyDescent="0.25">
      <c r="A11" s="12" t="s">
        <v>10</v>
      </c>
      <c r="B11" s="6">
        <f>'DE_VIE Gruppe inkl. MLA und KSC'!B12</f>
        <v>17978609.460000001</v>
      </c>
      <c r="C11" s="6">
        <f>'DE_VIE Gruppe inkl. MLA und KSC'!C12</f>
        <v>17658480.07</v>
      </c>
      <c r="D11" s="6">
        <f>'DE_VIE Gruppe inkl. MLA und KSC'!D12</f>
        <v>23236690.870000001</v>
      </c>
      <c r="E11" s="6">
        <f>'DE_VIE Gruppe inkl. MLA und KSC'!E12</f>
        <v>20663599.579999998</v>
      </c>
      <c r="F11" s="6">
        <f>'DE_VIE Gruppe inkl. MLA und KSC'!F12</f>
        <v>20239355.18</v>
      </c>
      <c r="G11" s="6">
        <f>'DE_VIE Gruppe inkl. MLA und KSC'!G12</f>
        <v>20480526.09</v>
      </c>
      <c r="H11" s="6">
        <v>20545575.129999999</v>
      </c>
      <c r="I11" s="6">
        <v>19796732.789999999</v>
      </c>
      <c r="J11" s="6"/>
      <c r="K11" s="6"/>
      <c r="L11" s="6"/>
      <c r="M11" s="6"/>
      <c r="N11" s="6">
        <f t="shared" si="0"/>
        <v>160599569.16999999</v>
      </c>
    </row>
    <row r="12" spans="1:14" x14ac:dyDescent="0.25">
      <c r="A12" s="13" t="s">
        <v>28</v>
      </c>
      <c r="B12" s="3">
        <f>'DE_VIE Gruppe inkl. MLA und KSC'!B13</f>
        <v>606781</v>
      </c>
      <c r="C12" s="3">
        <f>'DE_VIE Gruppe inkl. MLA und KSC'!C13</f>
        <v>542190</v>
      </c>
      <c r="D12" s="3">
        <f>'DE_VIE Gruppe inkl. MLA und KSC'!D13</f>
        <v>674061</v>
      </c>
      <c r="E12" s="3">
        <f>'DE_VIE Gruppe inkl. MLA und KSC'!E13</f>
        <v>776703</v>
      </c>
      <c r="F12" s="3">
        <f>'DE_VIE Gruppe inkl. MLA und KSC'!F13</f>
        <v>851284</v>
      </c>
      <c r="G12" s="3">
        <f>'DE_VIE Gruppe inkl. MLA und KSC'!G13</f>
        <v>866341</v>
      </c>
      <c r="H12" s="3">
        <v>910858</v>
      </c>
      <c r="I12" s="3">
        <v>906302</v>
      </c>
      <c r="J12" s="3"/>
      <c r="K12" s="3"/>
      <c r="L12" s="3"/>
      <c r="M12" s="3"/>
      <c r="N12" s="3">
        <f t="shared" si="0"/>
        <v>6134520</v>
      </c>
    </row>
    <row r="13" spans="1:14" x14ac:dyDescent="0.25">
      <c r="A13" s="12" t="s">
        <v>29</v>
      </c>
      <c r="B13" s="5">
        <f t="shared" ref="B13:I13" si="1">B9/B7*100</f>
        <v>20.188959286425334</v>
      </c>
      <c r="C13" s="5">
        <f t="shared" si="1"/>
        <v>19.063621620847062</v>
      </c>
      <c r="D13" s="5">
        <f t="shared" si="1"/>
        <v>23.080794484954179</v>
      </c>
      <c r="E13" s="5">
        <f t="shared" si="1"/>
        <v>22.89937364845213</v>
      </c>
      <c r="F13" s="5">
        <f t="shared" si="1"/>
        <v>23.766433087411716</v>
      </c>
      <c r="G13" s="5">
        <f t="shared" si="1"/>
        <v>23.714863196905707</v>
      </c>
      <c r="H13" s="5">
        <f t="shared" si="1"/>
        <v>23.588385450107214</v>
      </c>
      <c r="I13" s="5">
        <f t="shared" si="1"/>
        <v>24.226813091645774</v>
      </c>
      <c r="J13" s="5"/>
      <c r="K13" s="5"/>
      <c r="L13" s="5"/>
      <c r="M13" s="5"/>
      <c r="N13" s="5">
        <f t="shared" ref="N13" si="2">N9/N7*100</f>
        <v>22.931638960914373</v>
      </c>
    </row>
    <row r="14" spans="1:14" x14ac:dyDescent="0.25">
      <c r="A14" s="30" t="s">
        <v>27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spans="1:14" x14ac:dyDescent="0.25">
      <c r="A15" s="12" t="s">
        <v>6</v>
      </c>
      <c r="B15" s="5">
        <f t="shared" ref="B15:G15" si="3">(B7/B27-1)*100</f>
        <v>103.68658759458027</v>
      </c>
      <c r="C15" s="5">
        <f t="shared" si="3"/>
        <v>83.637794789127028</v>
      </c>
      <c r="D15" s="5">
        <f t="shared" si="3"/>
        <v>65.400353783572541</v>
      </c>
      <c r="E15" s="5">
        <f t="shared" si="3"/>
        <v>37.701135300442679</v>
      </c>
      <c r="F15" s="5">
        <f t="shared" si="3"/>
        <v>27.797662593066129</v>
      </c>
      <c r="G15" s="5">
        <f t="shared" si="3"/>
        <v>18.160019829078333</v>
      </c>
      <c r="H15" s="5">
        <f t="shared" ref="H15:I15" si="4">(H7/H27-1)*100</f>
        <v>13.37395880992014</v>
      </c>
      <c r="I15" s="5">
        <f t="shared" si="4"/>
        <v>12.132655638041644</v>
      </c>
      <c r="J15" s="5"/>
      <c r="K15" s="5"/>
      <c r="L15" s="5"/>
      <c r="M15" s="5"/>
      <c r="N15" s="5">
        <f>'DE_VIE Gruppe inkl. MLA und KSC'!P8</f>
        <v>32.456715128076773</v>
      </c>
    </row>
    <row r="16" spans="1:14" x14ac:dyDescent="0.25">
      <c r="A16" s="12" t="s">
        <v>7</v>
      </c>
      <c r="B16" s="5">
        <f t="shared" ref="B16:C16" si="5">(B8/B28-1)*100</f>
        <v>108.77099931064657</v>
      </c>
      <c r="C16" s="5">
        <f t="shared" si="5"/>
        <v>78.511492961087058</v>
      </c>
      <c r="D16" s="5">
        <f t="shared" ref="D16:E16" si="6">(D8/D28-1)*100</f>
        <v>58.777237139744031</v>
      </c>
      <c r="E16" s="5">
        <f t="shared" si="6"/>
        <v>38.183510409387786</v>
      </c>
      <c r="F16" s="5">
        <f t="shared" ref="F16:G16" si="7">(F8/F28-1)*100</f>
        <v>27.890556815654598</v>
      </c>
      <c r="G16" s="5">
        <f t="shared" si="7"/>
        <v>21.415760366120452</v>
      </c>
      <c r="H16" s="5">
        <f t="shared" ref="H16:I16" si="8">(H8/H28-1)*100</f>
        <v>18.482959649022956</v>
      </c>
      <c r="I16" s="5">
        <f t="shared" si="8"/>
        <v>17.488747200899123</v>
      </c>
      <c r="J16" s="5"/>
      <c r="K16" s="5"/>
      <c r="L16" s="5"/>
      <c r="M16" s="5"/>
      <c r="N16" s="5">
        <f>'DE_VIE Gruppe inkl. MLA und KSC'!P9</f>
        <v>35.222400470611738</v>
      </c>
    </row>
    <row r="17" spans="1:14" x14ac:dyDescent="0.25">
      <c r="A17" s="12" t="s">
        <v>8</v>
      </c>
      <c r="B17" s="5">
        <f t="shared" ref="B17:C17" si="9">(B9/B29-1)*100</f>
        <v>87.149789568365293</v>
      </c>
      <c r="C17" s="5">
        <f t="shared" si="9"/>
        <v>110.23593915325738</v>
      </c>
      <c r="D17" s="5">
        <f t="shared" ref="D17:E17" si="10">(D9/D29-1)*100</f>
        <v>93.12348510197252</v>
      </c>
      <c r="E17" s="5">
        <f t="shared" si="10"/>
        <v>38.070849964780471</v>
      </c>
      <c r="F17" s="5">
        <f t="shared" ref="F17:G17" si="11">(F9/F29-1)*100</f>
        <v>27.992294930287454</v>
      </c>
      <c r="G17" s="5">
        <f t="shared" si="11"/>
        <v>8.9377332089552333</v>
      </c>
      <c r="H17" s="5">
        <f t="shared" ref="H17:I17" si="12">(H9/H29-1)*100</f>
        <v>-0.44559332361617798</v>
      </c>
      <c r="I17" s="5">
        <f t="shared" si="12"/>
        <v>-2.0742554272096259</v>
      </c>
      <c r="J17" s="5"/>
      <c r="K17" s="5"/>
      <c r="L17" s="5"/>
      <c r="M17" s="5"/>
      <c r="N17" s="5">
        <f>'DE_VIE Gruppe inkl. MLA und KSC'!P10</f>
        <v>24.300001162949748</v>
      </c>
    </row>
    <row r="18" spans="1:14" x14ac:dyDescent="0.25">
      <c r="A18" s="12" t="s">
        <v>9</v>
      </c>
      <c r="B18" s="5">
        <f t="shared" ref="B18:C18" si="13">(B10/B30-1)*100</f>
        <v>47.209468421589641</v>
      </c>
      <c r="C18" s="5">
        <f t="shared" si="13"/>
        <v>48.013737836290794</v>
      </c>
      <c r="D18" s="5">
        <f t="shared" ref="D18:E18" si="14">(D10/D30-1)*100</f>
        <v>36.640379886373275</v>
      </c>
      <c r="E18" s="5">
        <f t="shared" si="14"/>
        <v>23.013048635824429</v>
      </c>
      <c r="F18" s="5">
        <f t="shared" ref="F18:G18" si="15">(F10/F30-1)*100</f>
        <v>17.647058823529417</v>
      </c>
      <c r="G18" s="5">
        <f t="shared" si="15"/>
        <v>14.195148842337368</v>
      </c>
      <c r="H18" s="5">
        <f t="shared" ref="H18:I18" si="16">(H10/H30-1)*100</f>
        <v>12.733578342564321</v>
      </c>
      <c r="I18" s="5">
        <f t="shared" si="16"/>
        <v>9.2210017131915798</v>
      </c>
      <c r="J18" s="5"/>
      <c r="K18" s="5"/>
      <c r="L18" s="5"/>
      <c r="M18" s="5"/>
      <c r="N18" s="5">
        <f>'DE_VIE Gruppe inkl. MLA und KSC'!P11</f>
        <v>22.103975636950636</v>
      </c>
    </row>
    <row r="19" spans="1:14" x14ac:dyDescent="0.25">
      <c r="A19" s="12" t="s">
        <v>10</v>
      </c>
      <c r="B19" s="5">
        <f t="shared" ref="B19:C19" si="17">(B11/B31-1)*100</f>
        <v>-13.438947843314143</v>
      </c>
      <c r="C19" s="5">
        <f t="shared" si="17"/>
        <v>-3.2887128596828963</v>
      </c>
      <c r="D19" s="5">
        <f t="shared" ref="D19:E19" si="18">(D11/D31-1)*100</f>
        <v>5.6172634089543871</v>
      </c>
      <c r="E19" s="5">
        <f t="shared" si="18"/>
        <v>-5.7901069704035528</v>
      </c>
      <c r="F19" s="5">
        <f t="shared" ref="F19:G19" si="19">(F11/F31-1)*100</f>
        <v>-3.4176473249639905</v>
      </c>
      <c r="G19" s="5">
        <f t="shared" si="19"/>
        <v>2.1549574412405015</v>
      </c>
      <c r="H19" s="5">
        <f t="shared" ref="H19:I19" si="20">(H11/H31-1)*100</f>
        <v>-3.9052095754398941</v>
      </c>
      <c r="I19" s="5">
        <f t="shared" si="20"/>
        <v>0.74810659566326709</v>
      </c>
      <c r="J19" s="5"/>
      <c r="K19" s="5"/>
      <c r="L19" s="5"/>
      <c r="M19" s="5"/>
      <c r="N19" s="5">
        <f>'DE_VIE Gruppe inkl. MLA und KSC'!P12</f>
        <v>-2.6654760991728033</v>
      </c>
    </row>
    <row r="20" spans="1:14" x14ac:dyDescent="0.25">
      <c r="A20" s="13" t="s">
        <v>28</v>
      </c>
      <c r="B20" s="5">
        <f t="shared" ref="B20:C20" si="21">(B12/B32-1)*100</f>
        <v>40.28321080131316</v>
      </c>
      <c r="C20" s="5">
        <f t="shared" si="21"/>
        <v>45.672464655908954</v>
      </c>
      <c r="D20" s="5">
        <f t="shared" ref="D20:E20" si="22">(D12/D32-1)*100</f>
        <v>33.742527266919176</v>
      </c>
      <c r="E20" s="5">
        <f t="shared" si="22"/>
        <v>21.30752987774023</v>
      </c>
      <c r="F20" s="5">
        <f t="shared" ref="F20:G20" si="23">(F12/F32-1)*100</f>
        <v>19.657480525249007</v>
      </c>
      <c r="G20" s="5">
        <f t="shared" si="23"/>
        <v>17.288030499130834</v>
      </c>
      <c r="H20" s="5">
        <f t="shared" ref="H20:I20" si="24">(H12/H32-1)*100</f>
        <v>12.571124898039887</v>
      </c>
      <c r="I20" s="5">
        <f t="shared" si="24"/>
        <v>10.602595488039125</v>
      </c>
      <c r="J20" s="5"/>
      <c r="K20" s="5"/>
      <c r="L20" s="5"/>
      <c r="M20" s="5"/>
      <c r="N20" s="5">
        <f>'DE_VIE Gruppe inkl. MLA und KSC'!P13</f>
        <v>22.015580629769005</v>
      </c>
    </row>
    <row r="21" spans="1:14" x14ac:dyDescent="0.25">
      <c r="A21" s="12" t="s">
        <v>30</v>
      </c>
      <c r="B21" s="5">
        <f t="shared" ref="B21:C21" si="25">B13-B33</f>
        <v>-1.7839226154039309</v>
      </c>
      <c r="C21" s="5">
        <f t="shared" si="25"/>
        <v>2.4118471942364401</v>
      </c>
      <c r="D21" s="5">
        <f t="shared" ref="D21:F21" si="26">D13-D33</f>
        <v>3.3132785279921997</v>
      </c>
      <c r="E21" s="5">
        <f t="shared" si="26"/>
        <v>6.131804246980721E-2</v>
      </c>
      <c r="F21" s="5">
        <f t="shared" si="26"/>
        <v>3.6140585038630491E-2</v>
      </c>
      <c r="G21" s="5">
        <f t="shared" ref="G21:H21" si="27">G13-G33</f>
        <v>-2.007617187511805</v>
      </c>
      <c r="H21" s="5">
        <f t="shared" si="27"/>
        <v>-3.2743997313283693</v>
      </c>
      <c r="I21" s="5">
        <f t="shared" ref="I21" si="28">I13-I33</f>
        <v>-3.5147874595085042</v>
      </c>
      <c r="J21" s="5"/>
      <c r="K21" s="5"/>
      <c r="L21" s="5"/>
      <c r="M21" s="5"/>
      <c r="N21" s="5">
        <f>N13-(SUM(B29:I29)/SUM(B27:I27)*100)</f>
        <v>-1.5048014320654275</v>
      </c>
    </row>
    <row r="22" spans="1:14" x14ac:dyDescent="0.25">
      <c r="A22" s="1"/>
    </row>
    <row r="23" spans="1:14" x14ac:dyDescent="0.25">
      <c r="A23" s="1"/>
    </row>
    <row r="24" spans="1:14" x14ac:dyDescent="0.25">
      <c r="B24" s="29">
        <v>2022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x14ac:dyDescent="0.25">
      <c r="A25" s="1"/>
      <c r="B25" s="26" t="s">
        <v>12</v>
      </c>
      <c r="C25" s="26" t="s">
        <v>13</v>
      </c>
      <c r="D25" s="26" t="s">
        <v>0</v>
      </c>
      <c r="E25" s="26" t="s">
        <v>14</v>
      </c>
      <c r="F25" s="26" t="s">
        <v>1</v>
      </c>
      <c r="G25" s="26" t="s">
        <v>2</v>
      </c>
      <c r="H25" s="26" t="s">
        <v>3</v>
      </c>
      <c r="I25" s="26" t="s">
        <v>15</v>
      </c>
      <c r="J25" s="26" t="s">
        <v>16</v>
      </c>
      <c r="K25" s="26" t="s">
        <v>17</v>
      </c>
      <c r="L25" s="26" t="s">
        <v>18</v>
      </c>
      <c r="M25" s="26" t="s">
        <v>19</v>
      </c>
      <c r="N25" s="26" t="s">
        <v>4</v>
      </c>
    </row>
    <row r="26" spans="1:14" x14ac:dyDescent="0.25">
      <c r="A26" s="30" t="s">
        <v>5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7" spans="1:14" x14ac:dyDescent="0.25">
      <c r="A27" s="12" t="s">
        <v>6</v>
      </c>
      <c r="B27" s="3">
        <v>819674</v>
      </c>
      <c r="C27" s="3">
        <v>874057</v>
      </c>
      <c r="D27" s="3">
        <v>1239741</v>
      </c>
      <c r="E27" s="3">
        <v>1790275</v>
      </c>
      <c r="F27" s="3">
        <v>2113282</v>
      </c>
      <c r="G27" s="3">
        <v>2400515</v>
      </c>
      <c r="H27" s="3">
        <v>2773629</v>
      </c>
      <c r="I27" s="3">
        <v>2768009</v>
      </c>
      <c r="J27" s="3">
        <v>2650592</v>
      </c>
      <c r="K27" s="3">
        <v>2445853</v>
      </c>
      <c r="L27" s="3">
        <v>1884149</v>
      </c>
      <c r="M27" s="3">
        <v>1922357</v>
      </c>
      <c r="N27" s="3">
        <f>'DE_VIE Gruppe inkl. MLA und KSC'!O41</f>
        <v>23682133</v>
      </c>
    </row>
    <row r="28" spans="1:14" x14ac:dyDescent="0.25">
      <c r="A28" s="12" t="s">
        <v>7</v>
      </c>
      <c r="B28" s="3">
        <v>635378</v>
      </c>
      <c r="C28" s="3">
        <v>725183</v>
      </c>
      <c r="D28" s="3">
        <v>989366</v>
      </c>
      <c r="E28" s="3">
        <v>1370974</v>
      </c>
      <c r="F28" s="3">
        <v>1605253</v>
      </c>
      <c r="G28" s="3">
        <v>1775809</v>
      </c>
      <c r="H28" s="3">
        <v>2020645</v>
      </c>
      <c r="I28" s="3">
        <v>1994837</v>
      </c>
      <c r="J28" s="3">
        <v>1914885</v>
      </c>
      <c r="K28" s="3">
        <v>1781842</v>
      </c>
      <c r="L28" s="3">
        <v>1450618</v>
      </c>
      <c r="M28" s="3">
        <v>1545137</v>
      </c>
      <c r="N28" s="3">
        <f>'DE_VIE Gruppe inkl. MLA und KSC'!O42</f>
        <v>17809927</v>
      </c>
    </row>
    <row r="29" spans="1:14" x14ac:dyDescent="0.25">
      <c r="A29" s="12" t="s">
        <v>8</v>
      </c>
      <c r="B29" s="3">
        <v>180106</v>
      </c>
      <c r="C29" s="3">
        <v>145546</v>
      </c>
      <c r="D29" s="3">
        <v>245066</v>
      </c>
      <c r="E29" s="3">
        <v>408864</v>
      </c>
      <c r="F29" s="3">
        <v>501488</v>
      </c>
      <c r="G29" s="3">
        <v>617472</v>
      </c>
      <c r="H29" s="3">
        <v>745074</v>
      </c>
      <c r="I29" s="3">
        <v>767890</v>
      </c>
      <c r="J29" s="3">
        <v>727764</v>
      </c>
      <c r="K29" s="3">
        <v>657888</v>
      </c>
      <c r="L29" s="3">
        <v>427908</v>
      </c>
      <c r="M29" s="3">
        <v>369522</v>
      </c>
      <c r="N29" s="3">
        <f>'DE_VIE Gruppe inkl. MLA und KSC'!O43</f>
        <v>5794588</v>
      </c>
    </row>
    <row r="30" spans="1:14" x14ac:dyDescent="0.25">
      <c r="A30" s="12" t="s">
        <v>9</v>
      </c>
      <c r="B30" s="3">
        <v>9801</v>
      </c>
      <c r="C30" s="3">
        <v>8735</v>
      </c>
      <c r="D30" s="3">
        <v>11793</v>
      </c>
      <c r="E30" s="3">
        <v>15174</v>
      </c>
      <c r="F30" s="3">
        <v>17374</v>
      </c>
      <c r="G30" s="3">
        <v>18140</v>
      </c>
      <c r="H30" s="3">
        <v>19319</v>
      </c>
      <c r="I30" s="3">
        <v>19846</v>
      </c>
      <c r="J30" s="3">
        <v>19495</v>
      </c>
      <c r="K30" s="3">
        <v>18608</v>
      </c>
      <c r="L30" s="3">
        <v>15025</v>
      </c>
      <c r="M30" s="3">
        <v>15102</v>
      </c>
      <c r="N30" s="3">
        <f>'DE_VIE Gruppe inkl. MLA und KSC'!O44</f>
        <v>188412</v>
      </c>
    </row>
    <row r="31" spans="1:14" x14ac:dyDescent="0.25">
      <c r="A31" s="12" t="s">
        <v>10</v>
      </c>
      <c r="B31" s="6">
        <v>20769860.129999999</v>
      </c>
      <c r="C31" s="6">
        <v>18258965</v>
      </c>
      <c r="D31" s="6">
        <v>22000845.43</v>
      </c>
      <c r="E31" s="6">
        <v>21933577.16</v>
      </c>
      <c r="F31" s="6">
        <v>20955541.689999998</v>
      </c>
      <c r="G31" s="6">
        <v>20048489.670000002</v>
      </c>
      <c r="H31" s="6">
        <v>21380529.620000001</v>
      </c>
      <c r="I31" s="6">
        <v>19649731.850000001</v>
      </c>
      <c r="J31" s="6">
        <v>21305744.829999998</v>
      </c>
      <c r="K31" s="6">
        <v>22813449.829999998</v>
      </c>
      <c r="L31" s="6">
        <v>21452130.699999999</v>
      </c>
      <c r="M31" s="6">
        <v>20068231.859999999</v>
      </c>
      <c r="N31" s="6">
        <f>'DE_VIE Gruppe inkl. MLA und KSC'!O45</f>
        <v>250637096.35999995</v>
      </c>
    </row>
    <row r="32" spans="1:14" x14ac:dyDescent="0.25">
      <c r="A32" s="13" t="s">
        <v>28</v>
      </c>
      <c r="B32" s="3">
        <v>432540</v>
      </c>
      <c r="C32" s="3">
        <v>372198</v>
      </c>
      <c r="D32" s="3">
        <v>503999</v>
      </c>
      <c r="E32" s="3">
        <v>640276</v>
      </c>
      <c r="F32" s="3">
        <v>711434</v>
      </c>
      <c r="G32" s="3">
        <v>738644</v>
      </c>
      <c r="H32" s="3">
        <v>809140</v>
      </c>
      <c r="I32" s="3">
        <v>819422</v>
      </c>
      <c r="J32" s="3">
        <v>796614</v>
      </c>
      <c r="K32" s="3">
        <v>772550</v>
      </c>
      <c r="L32" s="3">
        <v>625170</v>
      </c>
      <c r="M32" s="3">
        <v>634328</v>
      </c>
      <c r="N32" s="3">
        <f>SUM(B32:M32)</f>
        <v>7856315</v>
      </c>
    </row>
    <row r="33" spans="1:14" x14ac:dyDescent="0.25">
      <c r="A33" s="12" t="s">
        <v>29</v>
      </c>
      <c r="B33" s="5">
        <f t="shared" ref="B33:M33" si="29">B29/B27*100</f>
        <v>21.972881901829265</v>
      </c>
      <c r="C33" s="5">
        <f t="shared" si="29"/>
        <v>16.651774426610622</v>
      </c>
      <c r="D33" s="5">
        <f t="shared" si="29"/>
        <v>19.767515956961979</v>
      </c>
      <c r="E33" s="5">
        <f t="shared" si="29"/>
        <v>22.838055605982323</v>
      </c>
      <c r="F33" s="5">
        <f t="shared" si="29"/>
        <v>23.730292502373086</v>
      </c>
      <c r="G33" s="5">
        <f t="shared" si="29"/>
        <v>25.722480384417512</v>
      </c>
      <c r="H33" s="5">
        <f t="shared" si="29"/>
        <v>26.862785181435584</v>
      </c>
      <c r="I33" s="5">
        <f t="shared" si="29"/>
        <v>27.741600551154278</v>
      </c>
      <c r="J33" s="5">
        <f t="shared" si="29"/>
        <v>27.456658738877955</v>
      </c>
      <c r="K33" s="5">
        <f t="shared" si="29"/>
        <v>26.898100580860746</v>
      </c>
      <c r="L33" s="5">
        <f t="shared" si="29"/>
        <v>22.71094271206789</v>
      </c>
      <c r="M33" s="5">
        <f t="shared" si="29"/>
        <v>19.222340075230562</v>
      </c>
      <c r="N33" s="5">
        <f>N29/N27*100</f>
        <v>24.46818451699431</v>
      </c>
    </row>
    <row r="34" spans="1:14" x14ac:dyDescent="0.25">
      <c r="A34" s="30" t="s">
        <v>27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12" t="s">
        <v>6</v>
      </c>
      <c r="B35" s="5">
        <f t="shared" ref="B35:D35" si="30">(B27/B47-1)*100</f>
        <v>313.36090168688065</v>
      </c>
      <c r="C35" s="5">
        <f t="shared" si="30"/>
        <v>450.46225737785448</v>
      </c>
      <c r="D35" s="5">
        <f t="shared" si="30"/>
        <v>474.92035225865692</v>
      </c>
      <c r="E35" s="5">
        <f t="shared" ref="E35:F35" si="31">(E27/E47-1)*100</f>
        <v>565.2156788430741</v>
      </c>
      <c r="F35" s="5">
        <f t="shared" si="31"/>
        <v>428.95789426258642</v>
      </c>
      <c r="G35" s="5">
        <f t="shared" ref="G35:H35" si="32">(G27/G47-1)*100</f>
        <v>230.99412059941207</v>
      </c>
      <c r="H35" s="5">
        <f t="shared" si="32"/>
        <v>88.089315721731623</v>
      </c>
      <c r="I35" s="5">
        <f t="shared" ref="I35:J35" si="33">(I27/I47-1)*100</f>
        <v>55.668263460930653</v>
      </c>
      <c r="J35" s="5">
        <f t="shared" si="33"/>
        <v>68.257903974760609</v>
      </c>
      <c r="K35" s="5">
        <f t="shared" ref="K35:L35" si="34">(K27/K47-1)*100</f>
        <v>55.474381100400151</v>
      </c>
      <c r="L35" s="5">
        <f t="shared" si="34"/>
        <v>68.820874071737819</v>
      </c>
      <c r="M35" s="5">
        <f t="shared" ref="M35" si="35">(M27/M47-1)*100</f>
        <v>108.58863153508781</v>
      </c>
      <c r="N35" s="5">
        <f>'DE_VIE Gruppe inkl. MLA und KSC'!P41</f>
        <v>127.59195285042378</v>
      </c>
    </row>
    <row r="36" spans="1:14" x14ac:dyDescent="0.25">
      <c r="A36" s="12" t="s">
        <v>7</v>
      </c>
      <c r="B36" s="5">
        <f t="shared" ref="B36:D36" si="36">(B28/B48-1)*100</f>
        <v>328.4121097700762</v>
      </c>
      <c r="C36" s="5">
        <f t="shared" si="36"/>
        <v>493.85251607091681</v>
      </c>
      <c r="D36" s="5">
        <f t="shared" si="36"/>
        <v>534.87233455469493</v>
      </c>
      <c r="E36" s="5">
        <f t="shared" ref="E36:F36" si="37">(E28/E48-1)*100</f>
        <v>671.71017821157989</v>
      </c>
      <c r="F36" s="5">
        <f t="shared" si="37"/>
        <v>533.03612272261228</v>
      </c>
      <c r="G36" s="5">
        <f t="shared" ref="G36:H36" si="38">(G28/G48-1)*100</f>
        <v>233.15366864904416</v>
      </c>
      <c r="H36" s="5">
        <f t="shared" si="38"/>
        <v>83.425031703338462</v>
      </c>
      <c r="I36" s="5">
        <f t="shared" ref="I36:J36" si="39">(I28/I48-1)*100</f>
        <v>51.952617378706002</v>
      </c>
      <c r="J36" s="5">
        <f t="shared" si="39"/>
        <v>56.375991291416618</v>
      </c>
      <c r="K36" s="5">
        <f t="shared" ref="K36:L36" si="40">(K28/K48-1)*100</f>
        <v>44.865203252032515</v>
      </c>
      <c r="L36" s="5">
        <f t="shared" si="40"/>
        <v>65.084954080413326</v>
      </c>
      <c r="M36" s="5">
        <f t="shared" ref="M36" si="41">(M28/M48-1)*100</f>
        <v>117.14110250118748</v>
      </c>
      <c r="N36" s="5">
        <f>'DE_VIE Gruppe inkl. MLA und KSC'!P42</f>
        <v>126.88446730595437</v>
      </c>
    </row>
    <row r="37" spans="1:14" x14ac:dyDescent="0.25">
      <c r="A37" s="12" t="s">
        <v>8</v>
      </c>
      <c r="B37" s="5">
        <f t="shared" ref="B37:D37" si="42">(B29/B49-1)*100</f>
        <v>280.24321243085757</v>
      </c>
      <c r="C37" s="5">
        <f t="shared" si="42"/>
        <v>314.85007410785545</v>
      </c>
      <c r="D37" s="5">
        <f t="shared" si="42"/>
        <v>329.24753030196871</v>
      </c>
      <c r="E37" s="5">
        <f t="shared" ref="E37:F37" si="43">(E29/E49-1)*100</f>
        <v>356.32142857142856</v>
      </c>
      <c r="F37" s="5">
        <f t="shared" si="43"/>
        <v>248.89519674959649</v>
      </c>
      <c r="G37" s="5">
        <f t="shared" ref="G37:H37" si="44">(G29/G49-1)*100</f>
        <v>227.65478742597583</v>
      </c>
      <c r="H37" s="5">
        <f t="shared" si="44"/>
        <v>102.89249671864194</v>
      </c>
      <c r="I37" s="5">
        <f t="shared" ref="I37:J37" si="45">(I29/I49-1)*100</f>
        <v>66.766567200482996</v>
      </c>
      <c r="J37" s="5">
        <f t="shared" si="45"/>
        <v>109.96624448227115</v>
      </c>
      <c r="K37" s="5">
        <f t="shared" ref="K37:L37" si="46">(K29/K49-1)*100</f>
        <v>93.480536896961425</v>
      </c>
      <c r="L37" s="5">
        <f t="shared" si="46"/>
        <v>82.757324677543352</v>
      </c>
      <c r="M37" s="5">
        <f t="shared" ref="M37" si="47">(M29/M49-1)*100</f>
        <v>79.560915876224541</v>
      </c>
      <c r="N37" s="5">
        <f>'DE_VIE Gruppe inkl. MLA und KSC'!P43</f>
        <v>130.34762504452249</v>
      </c>
    </row>
    <row r="38" spans="1:14" x14ac:dyDescent="0.25">
      <c r="A38" s="12" t="s">
        <v>9</v>
      </c>
      <c r="B38" s="5">
        <f t="shared" ref="B38:D38" si="48">(B30/B50-1)*100</f>
        <v>162.55022769890169</v>
      </c>
      <c r="C38" s="5">
        <f t="shared" si="48"/>
        <v>211.29722024233786</v>
      </c>
      <c r="D38" s="5">
        <f t="shared" si="48"/>
        <v>204.0216550657386</v>
      </c>
      <c r="E38" s="5">
        <f t="shared" ref="E38:F38" si="49">(E30/E50-1)*100</f>
        <v>202.93471750848471</v>
      </c>
      <c r="F38" s="5">
        <f t="shared" si="49"/>
        <v>199.24216327936617</v>
      </c>
      <c r="G38" s="5">
        <f t="shared" ref="G38:H38" si="50">(G30/G50-1)*100</f>
        <v>120.62758452931162</v>
      </c>
      <c r="H38" s="5">
        <f t="shared" si="50"/>
        <v>42.281632051848582</v>
      </c>
      <c r="I38" s="5">
        <f t="shared" ref="I38:J38" si="51">(I30/I50-1)*100</f>
        <v>29.967256057629331</v>
      </c>
      <c r="J38" s="5">
        <f t="shared" si="51"/>
        <v>32.854027531688715</v>
      </c>
      <c r="K38" s="5">
        <f t="shared" ref="K38:L38" si="52">(K30/K50-1)*100</f>
        <v>28.039633936558172</v>
      </c>
      <c r="L38" s="5">
        <f t="shared" si="52"/>
        <v>21.09123146357188</v>
      </c>
      <c r="M38" s="5">
        <f t="shared" ref="M38" si="53">(M30/M50-1)*100</f>
        <v>29.642029358743251</v>
      </c>
      <c r="N38" s="5">
        <f>'DE_VIE Gruppe inkl. MLA und KSC'!P44</f>
        <v>68.877894000914239</v>
      </c>
    </row>
    <row r="39" spans="1:14" x14ac:dyDescent="0.25">
      <c r="A39" s="12" t="s">
        <v>10</v>
      </c>
      <c r="B39" s="5">
        <f t="shared" ref="B39:D39" si="54">(B31/B51-1)*100</f>
        <v>5.2447397598961665</v>
      </c>
      <c r="C39" s="5">
        <f t="shared" si="54"/>
        <v>-1.5327623275997682</v>
      </c>
      <c r="D39" s="5">
        <f t="shared" si="54"/>
        <v>2.1063945338792411</v>
      </c>
      <c r="E39" s="5">
        <f t="shared" ref="E39:F39" si="55">(E31/E51-1)*100</f>
        <v>0.59816374577694731</v>
      </c>
      <c r="F39" s="5">
        <f t="shared" si="55"/>
        <v>-3.9384248797604826</v>
      </c>
      <c r="G39" s="5">
        <f t="shared" ref="G39:H39" si="56">(G31/G51-1)*100</f>
        <v>-6.1132082970483559</v>
      </c>
      <c r="H39" s="5">
        <f t="shared" si="56"/>
        <v>-1.4314034720874003</v>
      </c>
      <c r="I39" s="5">
        <f t="shared" ref="I39:J39" si="57">(I31/I51-1)*100</f>
        <v>-2.9603945065709292</v>
      </c>
      <c r="J39" s="5">
        <f t="shared" si="57"/>
        <v>-0.62784949736947038</v>
      </c>
      <c r="K39" s="5">
        <f t="shared" ref="K39:L39" si="58">(K31/K51-1)*100</f>
        <v>-7.5573708308308447</v>
      </c>
      <c r="L39" s="5">
        <f t="shared" si="58"/>
        <v>-12.427536416989382</v>
      </c>
      <c r="M39" s="5">
        <f t="shared" ref="M39" si="59">(M31/M51-1)*100</f>
        <v>-16.197645106119264</v>
      </c>
      <c r="N39" s="5">
        <f>'DE_VIE Gruppe inkl. MLA und KSC'!P45</f>
        <v>-4.0804676527732342</v>
      </c>
    </row>
    <row r="40" spans="1:14" x14ac:dyDescent="0.25">
      <c r="A40" s="13" t="s">
        <v>28</v>
      </c>
      <c r="B40" s="5">
        <f t="shared" ref="B40:D40" si="60">(B32/B52-1)*100</f>
        <v>153.1353695434621</v>
      </c>
      <c r="C40" s="5">
        <f t="shared" si="60"/>
        <v>162.73665485451286</v>
      </c>
      <c r="D40" s="5">
        <f t="shared" si="60"/>
        <v>174.65586206144894</v>
      </c>
      <c r="E40" s="5">
        <f t="shared" ref="E40:I40" si="61">(E32/E52-1)*100</f>
        <v>168.19303250019897</v>
      </c>
      <c r="F40" s="5">
        <f t="shared" si="61"/>
        <v>169.28163453786377</v>
      </c>
      <c r="G40" s="5">
        <f t="shared" si="61"/>
        <v>112.88227037838681</v>
      </c>
      <c r="H40" s="5">
        <f t="shared" si="61"/>
        <v>46.126951333155141</v>
      </c>
      <c r="I40" s="5">
        <f t="shared" si="61"/>
        <v>32.28218580999274</v>
      </c>
      <c r="J40" s="5">
        <f t="shared" ref="J40:K40" si="62">(J32/J52-1)*100</f>
        <v>34.888091924128048</v>
      </c>
      <c r="K40" s="5">
        <f t="shared" si="62"/>
        <v>29.184426633847306</v>
      </c>
      <c r="L40" s="5">
        <f t="shared" ref="L40:M40" si="63">(L32/L52-1)*100</f>
        <v>19.316587748278025</v>
      </c>
      <c r="M40" s="5">
        <f t="shared" si="63"/>
        <v>26.448824673874903</v>
      </c>
      <c r="N40" s="5">
        <f>(SUM(B32:M32)/SUM(B52:M52)-1)*100</f>
        <v>65.978953461840732</v>
      </c>
    </row>
    <row r="41" spans="1:14" x14ac:dyDescent="0.25">
      <c r="A41" s="12" t="s">
        <v>30</v>
      </c>
      <c r="B41" s="5">
        <f t="shared" ref="B41:D41" si="64">B33-B53</f>
        <v>-1.9137516491932018</v>
      </c>
      <c r="C41" s="5">
        <f t="shared" si="64"/>
        <v>-5.4433725007003488</v>
      </c>
      <c r="D41" s="5">
        <f t="shared" si="64"/>
        <v>-6.7084598727889464</v>
      </c>
      <c r="E41" s="5">
        <f t="shared" ref="E41:I41" si="65">E33-E53</f>
        <v>-10.454776402697593</v>
      </c>
      <c r="F41" s="5">
        <f t="shared" si="65"/>
        <v>-12.247060207642487</v>
      </c>
      <c r="G41" s="5">
        <f t="shared" si="65"/>
        <v>-0.26215375250743733</v>
      </c>
      <c r="H41" s="5">
        <f t="shared" si="65"/>
        <v>1.9599279300769403</v>
      </c>
      <c r="I41" s="5">
        <f t="shared" si="65"/>
        <v>1.8462016356546478</v>
      </c>
      <c r="J41" s="5">
        <f t="shared" ref="J41:K41" si="66">J33-J53</f>
        <v>5.4540751286158802</v>
      </c>
      <c r="K41" s="5">
        <f t="shared" si="66"/>
        <v>5.2837014911334137</v>
      </c>
      <c r="L41" s="5">
        <f t="shared" ref="L41:M41" si="67">L33-L53</f>
        <v>1.7318590752872041</v>
      </c>
      <c r="M41" s="5">
        <f t="shared" si="67"/>
        <v>-3.1074725770857299</v>
      </c>
      <c r="N41" s="5">
        <f>N33-(SUM(B49:M49)/SUM(B47:M47)*100)</f>
        <v>0.29271539352977882</v>
      </c>
    </row>
    <row r="42" spans="1:14" x14ac:dyDescent="0.25">
      <c r="A42" s="14" t="s">
        <v>61</v>
      </c>
    </row>
    <row r="43" spans="1:14" x14ac:dyDescent="0.25">
      <c r="A43" s="1"/>
    </row>
    <row r="44" spans="1:14" x14ac:dyDescent="0.25">
      <c r="B44" s="29">
        <v>2021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4" x14ac:dyDescent="0.25">
      <c r="A45" s="1"/>
      <c r="B45" s="26" t="s">
        <v>12</v>
      </c>
      <c r="C45" s="26" t="s">
        <v>13</v>
      </c>
      <c r="D45" s="26" t="s">
        <v>0</v>
      </c>
      <c r="E45" s="26" t="s">
        <v>14</v>
      </c>
      <c r="F45" s="26" t="s">
        <v>1</v>
      </c>
      <c r="G45" s="26" t="s">
        <v>2</v>
      </c>
      <c r="H45" s="26" t="s">
        <v>3</v>
      </c>
      <c r="I45" s="26" t="s">
        <v>15</v>
      </c>
      <c r="J45" s="26" t="s">
        <v>16</v>
      </c>
      <c r="K45" s="26" t="s">
        <v>17</v>
      </c>
      <c r="L45" s="26" t="s">
        <v>18</v>
      </c>
      <c r="M45" s="26" t="s">
        <v>19</v>
      </c>
      <c r="N45" s="26" t="s">
        <v>4</v>
      </c>
    </row>
    <row r="46" spans="1:14" x14ac:dyDescent="0.25">
      <c r="A46" s="33" t="s">
        <v>5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</row>
    <row r="47" spans="1:14" x14ac:dyDescent="0.25">
      <c r="A47" s="12" t="s">
        <v>6</v>
      </c>
      <c r="B47" s="3">
        <v>198295</v>
      </c>
      <c r="C47" s="3">
        <v>158786</v>
      </c>
      <c r="D47" s="3">
        <v>215637</v>
      </c>
      <c r="E47" s="3">
        <v>269127</v>
      </c>
      <c r="F47" s="3">
        <v>399518</v>
      </c>
      <c r="G47" s="3">
        <v>725244</v>
      </c>
      <c r="H47" s="3">
        <v>1474634</v>
      </c>
      <c r="I47" s="3">
        <v>1778146</v>
      </c>
      <c r="J47" s="3">
        <v>1575315</v>
      </c>
      <c r="K47" s="3">
        <v>1573155</v>
      </c>
      <c r="L47" s="3">
        <v>1116064</v>
      </c>
      <c r="M47" s="3">
        <v>921602</v>
      </c>
      <c r="N47" s="3">
        <f>'DE_VIE Gruppe inkl. MLA und KSC'!O74</f>
        <v>10405523</v>
      </c>
    </row>
    <row r="48" spans="1:14" x14ac:dyDescent="0.25">
      <c r="A48" s="12" t="s">
        <v>7</v>
      </c>
      <c r="B48" s="3">
        <v>148310</v>
      </c>
      <c r="C48" s="3">
        <v>122115</v>
      </c>
      <c r="D48" s="3">
        <v>155837</v>
      </c>
      <c r="E48" s="3">
        <v>177654</v>
      </c>
      <c r="F48" s="3">
        <v>253580</v>
      </c>
      <c r="G48" s="3">
        <v>533030</v>
      </c>
      <c r="H48" s="3">
        <v>1101619</v>
      </c>
      <c r="I48" s="3">
        <v>1312802</v>
      </c>
      <c r="J48" s="3">
        <v>1224539</v>
      </c>
      <c r="K48" s="3">
        <v>1230000</v>
      </c>
      <c r="L48" s="3">
        <v>878710</v>
      </c>
      <c r="M48" s="3">
        <v>711582</v>
      </c>
      <c r="N48" s="3">
        <f>'DE_VIE Gruppe inkl. MLA und KSC'!O75</f>
        <v>7849778</v>
      </c>
    </row>
    <row r="49" spans="1:14" x14ac:dyDescent="0.25">
      <c r="A49" s="12" t="s">
        <v>8</v>
      </c>
      <c r="B49" s="3">
        <v>47366</v>
      </c>
      <c r="C49" s="3">
        <v>35084</v>
      </c>
      <c r="D49" s="3">
        <v>57092</v>
      </c>
      <c r="E49" s="3">
        <v>89600</v>
      </c>
      <c r="F49" s="3">
        <v>143736</v>
      </c>
      <c r="G49" s="3">
        <v>188452</v>
      </c>
      <c r="H49" s="3">
        <v>367226</v>
      </c>
      <c r="I49" s="3">
        <v>460458</v>
      </c>
      <c r="J49" s="3">
        <v>346610</v>
      </c>
      <c r="K49" s="3">
        <v>340028</v>
      </c>
      <c r="L49" s="3">
        <v>234140</v>
      </c>
      <c r="M49" s="3">
        <v>205792</v>
      </c>
      <c r="N49" s="3">
        <f>'DE_VIE Gruppe inkl. MLA und KSC'!O76</f>
        <v>2515584</v>
      </c>
    </row>
    <row r="50" spans="1:14" x14ac:dyDescent="0.25">
      <c r="A50" s="12" t="s">
        <v>9</v>
      </c>
      <c r="B50" s="3">
        <v>3733</v>
      </c>
      <c r="C50" s="3">
        <v>2806</v>
      </c>
      <c r="D50" s="3">
        <v>3879</v>
      </c>
      <c r="E50" s="3">
        <v>5009</v>
      </c>
      <c r="F50" s="3">
        <v>5806</v>
      </c>
      <c r="G50" s="3">
        <v>8222</v>
      </c>
      <c r="H50" s="3">
        <v>13578</v>
      </c>
      <c r="I50" s="3">
        <v>15270</v>
      </c>
      <c r="J50" s="3">
        <v>14674</v>
      </c>
      <c r="K50" s="3">
        <v>14533</v>
      </c>
      <c r="L50" s="3">
        <v>12408</v>
      </c>
      <c r="M50" s="3">
        <v>11649</v>
      </c>
      <c r="N50" s="3">
        <f>'DE_VIE Gruppe inkl. MLA und KSC'!O77</f>
        <v>111567</v>
      </c>
    </row>
    <row r="51" spans="1:14" x14ac:dyDescent="0.25">
      <c r="A51" s="12" t="s">
        <v>10</v>
      </c>
      <c r="B51" s="6">
        <v>19734820.170000002</v>
      </c>
      <c r="C51" s="6">
        <v>18543188</v>
      </c>
      <c r="D51" s="6">
        <v>21546981</v>
      </c>
      <c r="E51" s="6">
        <v>21803158.57</v>
      </c>
      <c r="F51" s="6">
        <v>21814697.149999999</v>
      </c>
      <c r="G51" s="6">
        <v>21353897.93</v>
      </c>
      <c r="H51" s="6">
        <v>21691015.57</v>
      </c>
      <c r="I51" s="6">
        <v>20249187.689999998</v>
      </c>
      <c r="J51" s="6">
        <v>21440358.009999998</v>
      </c>
      <c r="K51" s="6">
        <v>24678495.23</v>
      </c>
      <c r="L51" s="6">
        <v>24496433.949999999</v>
      </c>
      <c r="M51" s="6">
        <v>23947097.77</v>
      </c>
      <c r="N51" s="6">
        <f>'DE_VIE Gruppe inkl. MLA und KSC'!O78</f>
        <v>261299331.03999999</v>
      </c>
    </row>
    <row r="52" spans="1:14" x14ac:dyDescent="0.25">
      <c r="A52" s="13" t="s">
        <v>28</v>
      </c>
      <c r="B52" s="3">
        <v>170873</v>
      </c>
      <c r="C52" s="3">
        <v>141662</v>
      </c>
      <c r="D52" s="3">
        <v>183502</v>
      </c>
      <c r="E52" s="3">
        <v>238737</v>
      </c>
      <c r="F52" s="3">
        <v>264197</v>
      </c>
      <c r="G52" s="3">
        <v>346973</v>
      </c>
      <c r="H52" s="3">
        <v>553724</v>
      </c>
      <c r="I52" s="3">
        <v>619450</v>
      </c>
      <c r="J52" s="3">
        <v>590574</v>
      </c>
      <c r="K52" s="3">
        <v>598021</v>
      </c>
      <c r="L52" s="3">
        <v>523959</v>
      </c>
      <c r="M52" s="3">
        <v>501648</v>
      </c>
      <c r="N52" s="3">
        <f>SUM(B52:M52)</f>
        <v>4733320</v>
      </c>
    </row>
    <row r="53" spans="1:14" x14ac:dyDescent="0.25">
      <c r="A53" s="12" t="s">
        <v>29</v>
      </c>
      <c r="B53" s="5">
        <f t="shared" ref="B53:M53" si="68">B49/B47*100</f>
        <v>23.886633551022467</v>
      </c>
      <c r="C53" s="5">
        <f t="shared" si="68"/>
        <v>22.095146927310971</v>
      </c>
      <c r="D53" s="5">
        <f t="shared" si="68"/>
        <v>26.475975829750926</v>
      </c>
      <c r="E53" s="5">
        <f t="shared" si="68"/>
        <v>33.292832008679916</v>
      </c>
      <c r="F53" s="5">
        <f t="shared" si="68"/>
        <v>35.977352710015573</v>
      </c>
      <c r="G53" s="5">
        <f t="shared" si="68"/>
        <v>25.984634136924949</v>
      </c>
      <c r="H53" s="5">
        <f t="shared" si="68"/>
        <v>24.902857251358643</v>
      </c>
      <c r="I53" s="5">
        <f t="shared" si="68"/>
        <v>25.89539891549963</v>
      </c>
      <c r="J53" s="5">
        <f t="shared" si="68"/>
        <v>22.002583610262075</v>
      </c>
      <c r="K53" s="5">
        <f t="shared" si="68"/>
        <v>21.614399089727332</v>
      </c>
      <c r="L53" s="5">
        <f t="shared" si="68"/>
        <v>20.979083636780686</v>
      </c>
      <c r="M53" s="5">
        <f t="shared" si="68"/>
        <v>22.329812652316292</v>
      </c>
      <c r="N53" s="5">
        <f>N49/N47*100</f>
        <v>24.175469123464531</v>
      </c>
    </row>
    <row r="54" spans="1:14" x14ac:dyDescent="0.25">
      <c r="A54" s="33" t="s">
        <v>27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 x14ac:dyDescent="0.25">
      <c r="A55" s="12" t="s">
        <v>6</v>
      </c>
      <c r="B55" s="5">
        <f t="shared" ref="B55:I60" si="69">(B47/B67-1)*100</f>
        <v>-90.52884571754997</v>
      </c>
      <c r="C55" s="5">
        <f t="shared" si="69"/>
        <v>-92.129414149765481</v>
      </c>
      <c r="D55" s="5">
        <f t="shared" si="69"/>
        <v>-73.327239397665167</v>
      </c>
      <c r="E55" s="5">
        <f t="shared" si="69"/>
        <v>2030.5177327422421</v>
      </c>
      <c r="F55" s="5">
        <f t="shared" si="69"/>
        <v>1877.6160776160775</v>
      </c>
      <c r="G55" s="5">
        <f t="shared" si="69"/>
        <v>425.06733080420497</v>
      </c>
      <c r="H55" s="5">
        <f t="shared" si="69"/>
        <v>155.84850009542484</v>
      </c>
      <c r="I55" s="5">
        <f t="shared" si="69"/>
        <v>122.90464275506569</v>
      </c>
      <c r="J55" s="5">
        <f t="shared" ref="J55:L55" si="70">(J47/J67-1)*100</f>
        <v>180.18201964616972</v>
      </c>
      <c r="K55" s="5">
        <f t="shared" si="70"/>
        <v>316.06079760491082</v>
      </c>
      <c r="L55" s="5">
        <f t="shared" si="70"/>
        <v>516.21842475775054</v>
      </c>
      <c r="M55" s="5">
        <f t="shared" ref="M55" si="71">(M47/M67-1)*100</f>
        <v>306.28380731538505</v>
      </c>
      <c r="N55" s="5">
        <f>'DE_VIE Gruppe inkl. MLA und KSC'!P74</f>
        <v>33.183227615526967</v>
      </c>
    </row>
    <row r="56" spans="1:14" x14ac:dyDescent="0.25">
      <c r="A56" s="12" t="s">
        <v>7</v>
      </c>
      <c r="B56" s="5">
        <f t="shared" si="69"/>
        <v>-91.085221459905441</v>
      </c>
      <c r="C56" s="5">
        <f t="shared" ref="C56:I56" si="72">(C48/C68-1)*100</f>
        <v>-92.516669965627486</v>
      </c>
      <c r="D56" s="5">
        <f t="shared" si="72"/>
        <v>-76.264549361975639</v>
      </c>
      <c r="E56" s="5">
        <f t="shared" si="72"/>
        <v>1348.6993394764741</v>
      </c>
      <c r="F56" s="5">
        <f t="shared" si="72"/>
        <v>1198.3462188316012</v>
      </c>
      <c r="G56" s="5">
        <f t="shared" si="72"/>
        <v>341.24269465737325</v>
      </c>
      <c r="H56" s="5">
        <f t="shared" si="72"/>
        <v>126.48323814458</v>
      </c>
      <c r="I56" s="5">
        <f t="shared" si="72"/>
        <v>97.899208434521356</v>
      </c>
      <c r="J56" s="5">
        <f t="shared" ref="J56:L56" si="73">(J48/J68-1)*100</f>
        <v>170.14948751549807</v>
      </c>
      <c r="K56" s="5">
        <f t="shared" si="73"/>
        <v>339.48976310429845</v>
      </c>
      <c r="L56" s="5">
        <f t="shared" si="73"/>
        <v>533.6698637051993</v>
      </c>
      <c r="M56" s="5">
        <f t="shared" ref="M56" si="74">(M48/M68-1)*100</f>
        <v>312.11949219292967</v>
      </c>
      <c r="N56" s="5">
        <f>'DE_VIE Gruppe inkl. MLA und KSC'!P75</f>
        <v>24.621805781345252</v>
      </c>
    </row>
    <row r="57" spans="1:14" x14ac:dyDescent="0.25">
      <c r="A57" s="12" t="s">
        <v>8</v>
      </c>
      <c r="B57" s="5">
        <f t="shared" si="69"/>
        <v>-88.898888623270949</v>
      </c>
      <c r="C57" s="5">
        <f t="shared" ref="C57:I57" si="75">(C49/C69-1)*100</f>
        <v>-90.87812716125778</v>
      </c>
      <c r="D57" s="5">
        <f t="shared" si="75"/>
        <v>-62.063603864605895</v>
      </c>
      <c r="E57" s="5">
        <f t="shared" si="75"/>
        <v>27554.320987654319</v>
      </c>
      <c r="F57" s="5">
        <f t="shared" si="75"/>
        <v>30352.542372881355</v>
      </c>
      <c r="G57" s="5">
        <f t="shared" si="75"/>
        <v>989.56984273820547</v>
      </c>
      <c r="H57" s="5">
        <f t="shared" si="75"/>
        <v>310.7122086520825</v>
      </c>
      <c r="I57" s="5">
        <f t="shared" si="75"/>
        <v>245.9541090023892</v>
      </c>
      <c r="J57" s="5">
        <f t="shared" ref="J57:L57" si="76">(J49/J69-1)*100</f>
        <v>223.04695509534551</v>
      </c>
      <c r="K57" s="5">
        <f t="shared" si="76"/>
        <v>253.50355553707323</v>
      </c>
      <c r="L57" s="5">
        <f t="shared" si="76"/>
        <v>476.52910469811883</v>
      </c>
      <c r="M57" s="5">
        <f t="shared" ref="M57" si="77">(M49/M69-1)*100</f>
        <v>299.87564122493393</v>
      </c>
      <c r="N57" s="5">
        <f>'DE_VIE Gruppe inkl. MLA und KSC'!P76</f>
        <v>67.935559759831122</v>
      </c>
    </row>
    <row r="58" spans="1:14" x14ac:dyDescent="0.25">
      <c r="A58" s="12" t="s">
        <v>9</v>
      </c>
      <c r="B58" s="5">
        <f t="shared" si="69"/>
        <v>-80.863279848259609</v>
      </c>
      <c r="C58" s="5">
        <f t="shared" ref="C58:I58" si="78">(C50/C70-1)*100</f>
        <v>-84.935845815214478</v>
      </c>
      <c r="D58" s="5">
        <f t="shared" si="78"/>
        <v>-62.983109075293441</v>
      </c>
      <c r="E58" s="5">
        <f t="shared" si="78"/>
        <v>421.77083333333331</v>
      </c>
      <c r="F58" s="5">
        <f t="shared" si="78"/>
        <v>444.1424554826616</v>
      </c>
      <c r="G58" s="5">
        <f t="shared" si="78"/>
        <v>235.18141051773341</v>
      </c>
      <c r="H58" s="5">
        <f t="shared" si="78"/>
        <v>77.536610878661079</v>
      </c>
      <c r="I58" s="5">
        <f t="shared" si="78"/>
        <v>45.511720983419089</v>
      </c>
      <c r="J58" s="5">
        <f t="shared" ref="J58:L58" si="79">(J50/J70-1)*100</f>
        <v>57.193358328869849</v>
      </c>
      <c r="K58" s="5">
        <f t="shared" si="79"/>
        <v>108.03034640709993</v>
      </c>
      <c r="L58" s="5">
        <f t="shared" si="79"/>
        <v>192.15917117965625</v>
      </c>
      <c r="M58" s="5">
        <f t="shared" ref="M58" si="80">(M50/M70-1)*100</f>
        <v>185.72479764532744</v>
      </c>
      <c r="N58" s="5">
        <f>'DE_VIE Gruppe inkl. MLA und KSC'!P77</f>
        <v>16.36107634543178</v>
      </c>
    </row>
    <row r="59" spans="1:14" x14ac:dyDescent="0.25">
      <c r="A59" s="12" t="s">
        <v>10</v>
      </c>
      <c r="B59" s="5">
        <f t="shared" si="69"/>
        <v>-3.0539144102296301</v>
      </c>
      <c r="C59" s="5">
        <f t="shared" ref="C59:I59" si="81">(C51/C71-1)*100</f>
        <v>-10.952954122483948</v>
      </c>
      <c r="D59" s="5">
        <f t="shared" si="81"/>
        <v>-2.694963955287244</v>
      </c>
      <c r="E59" s="5">
        <f t="shared" si="81"/>
        <v>49.96706485009237</v>
      </c>
      <c r="F59" s="5">
        <f t="shared" si="81"/>
        <v>40.33256449018976</v>
      </c>
      <c r="G59" s="5">
        <f t="shared" si="81"/>
        <v>48.057715536323499</v>
      </c>
      <c r="H59" s="5">
        <f t="shared" si="81"/>
        <v>36.881969390858529</v>
      </c>
      <c r="I59" s="5">
        <f t="shared" si="81"/>
        <v>26.172149307406411</v>
      </c>
      <c r="J59" s="5">
        <f t="shared" ref="J59:L59" si="82">(J51/J71-1)*100</f>
        <v>18.112314727483781</v>
      </c>
      <c r="K59" s="5">
        <f t="shared" si="82"/>
        <v>26.316779059454866</v>
      </c>
      <c r="L59" s="5">
        <f t="shared" si="82"/>
        <v>17.742821040330913</v>
      </c>
      <c r="M59" s="5">
        <f t="shared" ref="M59" si="83">(M51/M71-1)*100</f>
        <v>21.759771410693276</v>
      </c>
      <c r="N59" s="5">
        <f>'DE_VIE Gruppe inkl. MLA und KSC'!P78</f>
        <v>19.923695462485512</v>
      </c>
    </row>
    <row r="60" spans="1:14" x14ac:dyDescent="0.25">
      <c r="A60" s="13" t="s">
        <v>28</v>
      </c>
      <c r="B60" s="5">
        <f t="shared" si="69"/>
        <v>-78.629468478800561</v>
      </c>
      <c r="C60" s="5">
        <f t="shared" ref="C60:I60" si="84">(C52/C72-1)*100</f>
        <v>-81.219856877338202</v>
      </c>
      <c r="D60" s="5">
        <f t="shared" si="84"/>
        <v>-59.979324693905141</v>
      </c>
      <c r="E60" s="5">
        <f t="shared" si="84"/>
        <v>171.77073254026979</v>
      </c>
      <c r="F60" s="5">
        <f t="shared" si="84"/>
        <v>177.31977159172021</v>
      </c>
      <c r="G60" s="5">
        <f t="shared" si="84"/>
        <v>182.58582074357616</v>
      </c>
      <c r="H60" s="5">
        <f t="shared" si="84"/>
        <v>83.563233251451166</v>
      </c>
      <c r="I60" s="5">
        <f t="shared" si="84"/>
        <v>57.569945590101938</v>
      </c>
      <c r="J60" s="5">
        <f t="shared" ref="J60:L60" si="85">(J52/J72-1)*100</f>
        <v>72.589096541344603</v>
      </c>
      <c r="K60" s="5">
        <f t="shared" si="85"/>
        <v>125.96845621353646</v>
      </c>
      <c r="L60" s="5">
        <f t="shared" si="85"/>
        <v>181.97277996329763</v>
      </c>
      <c r="M60" s="5">
        <f t="shared" ref="M60" si="86">(M52/M72-1)*100</f>
        <v>175.71863560915014</v>
      </c>
      <c r="N60" s="5">
        <f>(SUM(B52:M52)/SUM(B72:M72)-1)*100</f>
        <v>18.698561895999212</v>
      </c>
    </row>
    <row r="61" spans="1:14" x14ac:dyDescent="0.25">
      <c r="A61" s="12" t="s">
        <v>30</v>
      </c>
      <c r="B61" s="5">
        <f t="shared" ref="B61:I61" si="87">B53-B73</f>
        <v>3.5072333294979003</v>
      </c>
      <c r="C61" s="5">
        <f t="shared" si="87"/>
        <v>3.0308874447236995</v>
      </c>
      <c r="D61" s="5">
        <f t="shared" si="87"/>
        <v>7.8609402185720576</v>
      </c>
      <c r="E61" s="5">
        <f t="shared" si="87"/>
        <v>30.72791750583001</v>
      </c>
      <c r="F61" s="5">
        <f t="shared" si="87"/>
        <v>33.640950373613236</v>
      </c>
      <c r="G61" s="5">
        <f t="shared" si="87"/>
        <v>13.462552529094303</v>
      </c>
      <c r="H61" s="5">
        <f t="shared" si="87"/>
        <v>9.389905501614555</v>
      </c>
      <c r="I61" s="5">
        <f t="shared" si="87"/>
        <v>9.210513567832038</v>
      </c>
      <c r="J61" s="5">
        <f t="shared" ref="J61:L61" si="88">J53-J73</f>
        <v>2.9195115796420801</v>
      </c>
      <c r="K61" s="5">
        <f t="shared" si="88"/>
        <v>-3.8249606682247794</v>
      </c>
      <c r="L61" s="5">
        <f t="shared" si="88"/>
        <v>-1.4442385618224094</v>
      </c>
      <c r="M61" s="5">
        <f t="shared" ref="M61" si="89">M53-M73</f>
        <v>-0.3578441232538303</v>
      </c>
      <c r="N61" s="5">
        <f>N53-(SUM(B69:M69)/SUM(B67:M67)*100)</f>
        <v>5.002835218011807</v>
      </c>
    </row>
    <row r="62" spans="1:14" x14ac:dyDescent="0.25">
      <c r="A62" s="14" t="s">
        <v>62</v>
      </c>
    </row>
    <row r="64" spans="1:14" x14ac:dyDescent="0.25">
      <c r="B64" s="29">
        <v>2020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7" x14ac:dyDescent="0.25">
      <c r="A65" s="1"/>
      <c r="B65" s="26" t="s">
        <v>12</v>
      </c>
      <c r="C65" s="26" t="s">
        <v>13</v>
      </c>
      <c r="D65" s="26" t="s">
        <v>0</v>
      </c>
      <c r="E65" s="26" t="s">
        <v>14</v>
      </c>
      <c r="F65" s="26" t="s">
        <v>1</v>
      </c>
      <c r="G65" s="26" t="s">
        <v>2</v>
      </c>
      <c r="H65" s="26" t="s">
        <v>3</v>
      </c>
      <c r="I65" s="26" t="s">
        <v>15</v>
      </c>
      <c r="J65" s="26" t="s">
        <v>16</v>
      </c>
      <c r="K65" s="26" t="s">
        <v>17</v>
      </c>
      <c r="L65" s="26" t="s">
        <v>18</v>
      </c>
      <c r="M65" s="26" t="s">
        <v>19</v>
      </c>
      <c r="N65" s="26" t="s">
        <v>4</v>
      </c>
    </row>
    <row r="66" spans="1:17" x14ac:dyDescent="0.25">
      <c r="A66" s="30" t="s">
        <v>5</v>
      </c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Q66" s="15"/>
    </row>
    <row r="67" spans="1:17" x14ac:dyDescent="0.25">
      <c r="A67" s="27" t="s">
        <v>6</v>
      </c>
      <c r="B67" s="17">
        <f>'DE_VIE Gruppe inkl. MLA und KSC'!B103</f>
        <v>2093673</v>
      </c>
      <c r="C67" s="17">
        <f>'DE_VIE Gruppe inkl. MLA und KSC'!C103</f>
        <v>2017461</v>
      </c>
      <c r="D67" s="17">
        <f>'DE_VIE Gruppe inkl. MLA und KSC'!D103</f>
        <v>808454</v>
      </c>
      <c r="E67" s="17">
        <f>'DE_VIE Gruppe inkl. MLA und KSC'!E103</f>
        <v>12632</v>
      </c>
      <c r="F67" s="17">
        <f>'DE_VIE Gruppe inkl. MLA und KSC'!F103</f>
        <v>20202</v>
      </c>
      <c r="G67" s="17">
        <f>'DE_VIE Gruppe inkl. MLA und KSC'!G103</f>
        <v>138124</v>
      </c>
      <c r="H67" s="17">
        <v>576370</v>
      </c>
      <c r="I67" s="17">
        <v>797716</v>
      </c>
      <c r="J67" s="17">
        <v>562247</v>
      </c>
      <c r="K67" s="17">
        <f>'DE_VIE Gruppe inkl. MLA und KSC'!K103</f>
        <v>378107</v>
      </c>
      <c r="L67" s="17">
        <f>'DE_VIE Gruppe inkl. MLA und KSC'!L103</f>
        <v>181115</v>
      </c>
      <c r="M67" s="17">
        <v>226837</v>
      </c>
      <c r="N67" s="17">
        <f>'DE_VIE Gruppe inkl. MLA und KSC'!O103</f>
        <v>7812938</v>
      </c>
      <c r="Q67" s="15"/>
    </row>
    <row r="68" spans="1:17" x14ac:dyDescent="0.25">
      <c r="A68" s="12" t="s">
        <v>7</v>
      </c>
      <c r="B68" s="3">
        <f>'DE_VIE Gruppe inkl. MLA und KSC'!B104</f>
        <v>1663642</v>
      </c>
      <c r="C68" s="3">
        <f>'DE_VIE Gruppe inkl. MLA und KSC'!C104</f>
        <v>1631827</v>
      </c>
      <c r="D68" s="3">
        <f>'DE_VIE Gruppe inkl. MLA und KSC'!D104</f>
        <v>656558</v>
      </c>
      <c r="E68" s="3">
        <f>'DE_VIE Gruppe inkl. MLA und KSC'!E104</f>
        <v>12263</v>
      </c>
      <c r="F68" s="3">
        <f>'DE_VIE Gruppe inkl. MLA und KSC'!F104</f>
        <v>19531</v>
      </c>
      <c r="G68" s="3">
        <f>'DE_VIE Gruppe inkl. MLA und KSC'!G104</f>
        <v>120802</v>
      </c>
      <c r="H68" s="3">
        <v>486402</v>
      </c>
      <c r="I68" s="3">
        <v>663369</v>
      </c>
      <c r="J68" s="3">
        <v>453282</v>
      </c>
      <c r="K68" s="3">
        <f>'DE_VIE Gruppe inkl. MLA und KSC'!K104</f>
        <v>279870</v>
      </c>
      <c r="L68" s="3">
        <f>'DE_VIE Gruppe inkl. MLA und KSC'!L104</f>
        <v>138670</v>
      </c>
      <c r="M68" s="3">
        <v>172664</v>
      </c>
      <c r="N68" s="3">
        <f>'DE_VIE Gruppe inkl. MLA und KSC'!O104</f>
        <v>6298880</v>
      </c>
    </row>
    <row r="69" spans="1:17" x14ac:dyDescent="0.25">
      <c r="A69" s="12" t="s">
        <v>8</v>
      </c>
      <c r="B69" s="3">
        <f>'DE_VIE Gruppe inkl. MLA und KSC'!B105</f>
        <v>426678</v>
      </c>
      <c r="C69" s="3">
        <f>'DE_VIE Gruppe inkl. MLA und KSC'!C105</f>
        <v>384614</v>
      </c>
      <c r="D69" s="3">
        <f>'DE_VIE Gruppe inkl. MLA und KSC'!D105</f>
        <v>150494</v>
      </c>
      <c r="E69" s="3">
        <f>'DE_VIE Gruppe inkl. MLA und KSC'!E105</f>
        <v>324</v>
      </c>
      <c r="F69" s="3">
        <f>'DE_VIE Gruppe inkl. MLA und KSC'!F105</f>
        <v>472</v>
      </c>
      <c r="G69" s="3">
        <f>'DE_VIE Gruppe inkl. MLA und KSC'!G105</f>
        <v>17296</v>
      </c>
      <c r="H69" s="3">
        <v>89412</v>
      </c>
      <c r="I69" s="3">
        <v>133098</v>
      </c>
      <c r="J69" s="3">
        <v>107294</v>
      </c>
      <c r="K69" s="3">
        <f>'DE_VIE Gruppe inkl. MLA und KSC'!K105</f>
        <v>96188</v>
      </c>
      <c r="L69" s="3">
        <f>'DE_VIE Gruppe inkl. MLA und KSC'!L105</f>
        <v>40612</v>
      </c>
      <c r="M69" s="3">
        <v>51464</v>
      </c>
      <c r="N69" s="3">
        <f>'DE_VIE Gruppe inkl. MLA und KSC'!O105</f>
        <v>1497946</v>
      </c>
    </row>
    <row r="70" spans="1:17" x14ac:dyDescent="0.25">
      <c r="A70" s="12" t="s">
        <v>9</v>
      </c>
      <c r="B70" s="3">
        <f>'DE_VIE Gruppe inkl. MLA und KSC'!B106</f>
        <v>19507</v>
      </c>
      <c r="C70" s="3">
        <f>'DE_VIE Gruppe inkl. MLA und KSC'!C106</f>
        <v>18627</v>
      </c>
      <c r="D70" s="3">
        <f>'DE_VIE Gruppe inkl. MLA und KSC'!D106</f>
        <v>10479</v>
      </c>
      <c r="E70" s="3">
        <f>'DE_VIE Gruppe inkl. MLA und KSC'!E106</f>
        <v>960</v>
      </c>
      <c r="F70" s="3">
        <f>'DE_VIE Gruppe inkl. MLA und KSC'!F106</f>
        <v>1067</v>
      </c>
      <c r="G70" s="3">
        <f>'DE_VIE Gruppe inkl. MLA und KSC'!G106</f>
        <v>2453</v>
      </c>
      <c r="H70" s="3">
        <v>7648</v>
      </c>
      <c r="I70" s="3">
        <v>10494</v>
      </c>
      <c r="J70" s="3">
        <v>9335</v>
      </c>
      <c r="K70" s="3">
        <f>'DE_VIE Gruppe inkl. MLA und KSC'!K106</f>
        <v>6986</v>
      </c>
      <c r="L70" s="3">
        <f>'DE_VIE Gruppe inkl. MLA und KSC'!L106</f>
        <v>4247</v>
      </c>
      <c r="M70" s="3">
        <v>4077</v>
      </c>
      <c r="N70" s="3">
        <f>'DE_VIE Gruppe inkl. MLA und KSC'!O106</f>
        <v>95880</v>
      </c>
    </row>
    <row r="71" spans="1:17" x14ac:dyDescent="0.25">
      <c r="A71" s="12" t="s">
        <v>10</v>
      </c>
      <c r="B71" s="6">
        <f>'DE_VIE Gruppe inkl. MLA und KSC'!B107</f>
        <v>20356489.949999999</v>
      </c>
      <c r="C71" s="6">
        <f>'DE_VIE Gruppe inkl. MLA und KSC'!C107</f>
        <v>20824035</v>
      </c>
      <c r="D71" s="6">
        <f>'DE_VIE Gruppe inkl. MLA und KSC'!D107</f>
        <v>22143747</v>
      </c>
      <c r="E71" s="6">
        <f>'DE_VIE Gruppe inkl. MLA und KSC'!E107</f>
        <v>14538631.26</v>
      </c>
      <c r="F71" s="6">
        <f>'DE_VIE Gruppe inkl. MLA und KSC'!F107</f>
        <v>15545000</v>
      </c>
      <c r="G71" s="6">
        <f>'DE_VIE Gruppe inkl. MLA und KSC'!G107</f>
        <v>14422685</v>
      </c>
      <c r="H71" s="6">
        <v>15846510.439999999</v>
      </c>
      <c r="I71" s="6">
        <v>16048856.9</v>
      </c>
      <c r="J71" s="6">
        <v>18152517</v>
      </c>
      <c r="K71" s="6">
        <f>'DE_VIE Gruppe inkl. MLA und KSC'!K107</f>
        <v>19536989</v>
      </c>
      <c r="L71" s="6">
        <f>'DE_VIE Gruppe inkl. MLA und KSC'!L107</f>
        <v>20805034</v>
      </c>
      <c r="M71" s="6">
        <v>19667495.670000002</v>
      </c>
      <c r="N71" s="6">
        <f>'DE_VIE Gruppe inkl. MLA und KSC'!O107</f>
        <v>217887991.22000003</v>
      </c>
    </row>
    <row r="72" spans="1:17" x14ac:dyDescent="0.25">
      <c r="A72" s="13" t="s">
        <v>28</v>
      </c>
      <c r="B72" s="3">
        <v>799573</v>
      </c>
      <c r="C72" s="3">
        <v>754318</v>
      </c>
      <c r="D72" s="3">
        <v>458518</v>
      </c>
      <c r="E72" s="3">
        <v>87845</v>
      </c>
      <c r="F72" s="3">
        <v>95268</v>
      </c>
      <c r="G72" s="3">
        <v>122785</v>
      </c>
      <c r="H72" s="3">
        <v>301653</v>
      </c>
      <c r="I72" s="3">
        <v>393127</v>
      </c>
      <c r="J72" s="3">
        <v>342185</v>
      </c>
      <c r="K72" s="3">
        <v>264648</v>
      </c>
      <c r="L72" s="3">
        <v>185819</v>
      </c>
      <c r="M72" s="3">
        <v>181942</v>
      </c>
      <c r="N72" s="3">
        <f>SUM(B72:M72)</f>
        <v>3987681</v>
      </c>
    </row>
    <row r="73" spans="1:17" x14ac:dyDescent="0.25">
      <c r="A73" s="12" t="s">
        <v>29</v>
      </c>
      <c r="B73" s="5">
        <f t="shared" ref="B73:M73" si="90">B69/B67*100</f>
        <v>20.379400221524566</v>
      </c>
      <c r="C73" s="5">
        <f t="shared" si="90"/>
        <v>19.064259482587271</v>
      </c>
      <c r="D73" s="5">
        <f t="shared" si="90"/>
        <v>18.615035611178868</v>
      </c>
      <c r="E73" s="5">
        <f t="shared" si="90"/>
        <v>2.5649145028499047</v>
      </c>
      <c r="F73" s="5">
        <f t="shared" si="90"/>
        <v>2.3364023364023363</v>
      </c>
      <c r="G73" s="5">
        <f t="shared" si="90"/>
        <v>12.522081607830646</v>
      </c>
      <c r="H73" s="5">
        <f t="shared" si="90"/>
        <v>15.512951749744088</v>
      </c>
      <c r="I73" s="5">
        <f t="shared" si="90"/>
        <v>16.684885347667592</v>
      </c>
      <c r="J73" s="5">
        <f t="shared" si="90"/>
        <v>19.083072030619995</v>
      </c>
      <c r="K73" s="5">
        <f t="shared" si="90"/>
        <v>25.439359757952111</v>
      </c>
      <c r="L73" s="5">
        <f t="shared" si="90"/>
        <v>22.423322198603096</v>
      </c>
      <c r="M73" s="5">
        <f t="shared" si="90"/>
        <v>22.687656775570122</v>
      </c>
      <c r="N73" s="5">
        <f>N69/N67*100</f>
        <v>19.172633905452724</v>
      </c>
    </row>
    <row r="74" spans="1:17" x14ac:dyDescent="0.25">
      <c r="A74" s="30" t="s">
        <v>27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</row>
    <row r="75" spans="1:17" x14ac:dyDescent="0.25">
      <c r="A75" s="12" t="s">
        <v>6</v>
      </c>
      <c r="B75" s="5">
        <f t="shared" ref="B75:H80" si="91">(B67/B87-1)*100</f>
        <v>14.350685419321296</v>
      </c>
      <c r="C75" s="5">
        <f t="shared" si="91"/>
        <v>8.2510055331149736</v>
      </c>
      <c r="D75" s="5">
        <f t="shared" si="91"/>
        <v>-65.817184892407852</v>
      </c>
      <c r="E75" s="5">
        <f t="shared" si="91"/>
        <v>-99.53968101264347</v>
      </c>
      <c r="F75" s="5">
        <f t="shared" si="91"/>
        <v>-99.297849512071096</v>
      </c>
      <c r="G75" s="5">
        <f t="shared" si="91"/>
        <v>-95.373055831918023</v>
      </c>
      <c r="H75" s="5">
        <f t="shared" si="91"/>
        <v>-81.768520275827157</v>
      </c>
      <c r="I75" s="5">
        <f t="shared" ref="I75:M75" si="92">(I67/I87-1)*100</f>
        <v>-74.683880140398983</v>
      </c>
      <c r="J75" s="5">
        <f t="shared" si="92"/>
        <v>-81.11624495241</v>
      </c>
      <c r="K75" s="5">
        <f t="shared" si="92"/>
        <v>-86.724036773140426</v>
      </c>
      <c r="L75" s="5">
        <f t="shared" si="92"/>
        <v>-92.425794828387993</v>
      </c>
      <c r="M75" s="5">
        <f t="shared" si="92"/>
        <v>-90.804544116800528</v>
      </c>
      <c r="N75" s="5">
        <f>'DE_VIE Gruppe inkl. MLA und KSC'!P103</f>
        <v>-75.324075034736225</v>
      </c>
    </row>
    <row r="76" spans="1:17" x14ac:dyDescent="0.25">
      <c r="A76" s="12" t="s">
        <v>7</v>
      </c>
      <c r="B76" s="5">
        <f t="shared" si="91"/>
        <v>14.882327309690368</v>
      </c>
      <c r="C76" s="5">
        <f t="shared" ref="C76:H76" si="93">(C68/C88-1)*100</f>
        <v>8.3407305409179067</v>
      </c>
      <c r="D76" s="5">
        <f t="shared" si="93"/>
        <v>-64.144516780139838</v>
      </c>
      <c r="E76" s="5">
        <f t="shared" si="93"/>
        <v>-99.414491560666704</v>
      </c>
      <c r="F76" s="5">
        <f t="shared" si="93"/>
        <v>-99.119677998034817</v>
      </c>
      <c r="G76" s="5">
        <f t="shared" si="93"/>
        <v>-94.69910224112806</v>
      </c>
      <c r="H76" s="5">
        <f t="shared" si="93"/>
        <v>-79.357137036810684</v>
      </c>
      <c r="I76" s="5">
        <f t="shared" ref="I76:M76" si="94">(I68/I88-1)*100</f>
        <v>-71.951163823174994</v>
      </c>
      <c r="J76" s="5">
        <f t="shared" si="94"/>
        <v>-79.819063350088371</v>
      </c>
      <c r="K76" s="5">
        <f t="shared" si="94"/>
        <v>-86.722439347920769</v>
      </c>
      <c r="L76" s="5">
        <f t="shared" si="94"/>
        <v>-92.555258429222349</v>
      </c>
      <c r="M76" s="5">
        <f t="shared" si="94"/>
        <v>-91.379812173524073</v>
      </c>
      <c r="N76" s="5">
        <f>'DE_VIE Gruppe inkl. MLA und KSC'!P104</f>
        <v>-74.098205406090017</v>
      </c>
    </row>
    <row r="77" spans="1:17" x14ac:dyDescent="0.25">
      <c r="A77" s="12" t="s">
        <v>8</v>
      </c>
      <c r="B77" s="5">
        <f t="shared" si="91"/>
        <v>13.307025557137099</v>
      </c>
      <c r="C77" s="5">
        <f t="shared" ref="C77:H77" si="95">(C69/C89-1)*100</f>
        <v>9.7930963609166746</v>
      </c>
      <c r="D77" s="5">
        <f t="shared" si="95"/>
        <v>-70.61754427068081</v>
      </c>
      <c r="E77" s="5">
        <f t="shared" si="95"/>
        <v>-99.948099380075931</v>
      </c>
      <c r="F77" s="5">
        <f t="shared" si="95"/>
        <v>-99.925469996936684</v>
      </c>
      <c r="G77" s="5">
        <f t="shared" si="95"/>
        <v>-97.493928979199154</v>
      </c>
      <c r="H77" s="5">
        <f t="shared" si="95"/>
        <v>-88.677668368587405</v>
      </c>
      <c r="I77" s="5">
        <f t="shared" ref="I77:M77" si="96">(I69/I89-1)*100</f>
        <v>-82.857474047551577</v>
      </c>
      <c r="J77" s="5">
        <f t="shared" si="96"/>
        <v>-85.164731844100686</v>
      </c>
      <c r="K77" s="5">
        <f t="shared" si="96"/>
        <v>-86.886399144919281</v>
      </c>
      <c r="L77" s="5">
        <f t="shared" si="96"/>
        <v>-92.23735215187358</v>
      </c>
      <c r="M77" s="5">
        <f t="shared" si="96"/>
        <v>-88.739716436198151</v>
      </c>
      <c r="N77" s="5">
        <f>'DE_VIE Gruppe inkl. MLA und KSC'!P105</f>
        <v>-79.16586461162548</v>
      </c>
    </row>
    <row r="78" spans="1:17" x14ac:dyDescent="0.25">
      <c r="A78" s="12" t="s">
        <v>9</v>
      </c>
      <c r="B78" s="5">
        <f t="shared" si="91"/>
        <v>7.3523746629244435</v>
      </c>
      <c r="C78" s="5">
        <f t="shared" ref="C78:H78" si="97">(C70/C90-1)*100</f>
        <v>7.9012917801077442</v>
      </c>
      <c r="D78" s="5">
        <f t="shared" si="97"/>
        <v>-49.882825577502508</v>
      </c>
      <c r="E78" s="5">
        <f t="shared" si="97"/>
        <v>-95.797215655371687</v>
      </c>
      <c r="F78" s="5">
        <f t="shared" si="97"/>
        <v>-95.6229232473233</v>
      </c>
      <c r="G78" s="5">
        <f t="shared" si="97"/>
        <v>-89.914066033469027</v>
      </c>
      <c r="H78" s="5">
        <f t="shared" si="97"/>
        <v>-69.613413325916795</v>
      </c>
      <c r="I78" s="5">
        <f t="shared" ref="I78:M78" si="98">(I70/I90-1)*100</f>
        <v>-57.507288629737609</v>
      </c>
      <c r="J78" s="5">
        <f t="shared" si="98"/>
        <v>-61.474970079650035</v>
      </c>
      <c r="K78" s="5">
        <f t="shared" si="98"/>
        <v>-70.34427134185168</v>
      </c>
      <c r="L78" s="5">
        <f t="shared" si="98"/>
        <v>-79.383495145631073</v>
      </c>
      <c r="M78" s="5">
        <f t="shared" si="98"/>
        <v>-80.271944256266337</v>
      </c>
      <c r="N78" s="5">
        <f>'DE_VIE Gruppe inkl. MLA und KSC'!P106</f>
        <v>-64.063237906762311</v>
      </c>
    </row>
    <row r="79" spans="1:17" x14ac:dyDescent="0.25">
      <c r="A79" s="12" t="s">
        <v>10</v>
      </c>
      <c r="B79" s="5">
        <f t="shared" si="91"/>
        <v>-4.0949089009426505</v>
      </c>
      <c r="C79" s="5">
        <f t="shared" ref="C79:H79" si="99">(C71/C91-1)*100</f>
        <v>2.9925259007467675</v>
      </c>
      <c r="D79" s="5">
        <f t="shared" si="99"/>
        <v>-12.11635725311192</v>
      </c>
      <c r="E79" s="5">
        <f t="shared" si="99"/>
        <v>-38.226184442585186</v>
      </c>
      <c r="F79" s="5">
        <f t="shared" si="99"/>
        <v>-34.302408603067171</v>
      </c>
      <c r="G79" s="5">
        <f t="shared" si="99"/>
        <v>-34.875186793212563</v>
      </c>
      <c r="H79" s="5">
        <f t="shared" si="99"/>
        <v>-32.128279383698697</v>
      </c>
      <c r="I79" s="5">
        <f t="shared" ref="I79:M80" si="100">(I71/I91-1)*100</f>
        <v>-31.924508810060892</v>
      </c>
      <c r="J79" s="5">
        <f t="shared" si="100"/>
        <v>-27.137368581308962</v>
      </c>
      <c r="K79" s="5">
        <f t="shared" si="100"/>
        <v>-26.680715938379397</v>
      </c>
      <c r="L79" s="5">
        <f t="shared" si="100"/>
        <v>-21.803286439266188</v>
      </c>
      <c r="M79" s="5">
        <f t="shared" si="100"/>
        <v>-13.48544226881565</v>
      </c>
      <c r="N79" s="5">
        <f>'DE_VIE Gruppe inkl. MLA und KSC'!P107</f>
        <v>-23.226443211322724</v>
      </c>
    </row>
    <row r="80" spans="1:17" x14ac:dyDescent="0.25">
      <c r="A80" s="13" t="s">
        <v>28</v>
      </c>
      <c r="B80" s="5">
        <f t="shared" si="91"/>
        <v>7.3226418690555128</v>
      </c>
      <c r="C80" s="5">
        <f t="shared" ref="C80:H80" si="101">(C72/C92-1)*100</f>
        <v>7.2094236298541947</v>
      </c>
      <c r="D80" s="5">
        <f t="shared" si="101"/>
        <v>-46.591855490339739</v>
      </c>
      <c r="E80" s="5">
        <f t="shared" si="101"/>
        <v>-90.686176799891427</v>
      </c>
      <c r="F80" s="5">
        <f t="shared" si="101"/>
        <v>-90.36380022394242</v>
      </c>
      <c r="G80" s="5">
        <f t="shared" si="101"/>
        <v>-87.428882088371012</v>
      </c>
      <c r="H80" s="5">
        <f t="shared" si="101"/>
        <v>-70.570754850435762</v>
      </c>
      <c r="I80" s="5">
        <f t="shared" ref="I80:J80" si="102">(I72/I92-1)*100</f>
        <v>-60.882496343247198</v>
      </c>
      <c r="J80" s="5">
        <f t="shared" si="102"/>
        <v>-64.98877586309213</v>
      </c>
      <c r="K80" s="5">
        <f t="shared" si="100"/>
        <v>-72.56677989714926</v>
      </c>
      <c r="L80" s="5">
        <f t="shared" si="100"/>
        <v>-77.86024067675443</v>
      </c>
      <c r="M80" s="5">
        <f t="shared" si="100"/>
        <v>-78.622723534249801</v>
      </c>
      <c r="N80" s="5">
        <f>(SUM(B72:M72)/SUM(B92:M92)-1)*100</f>
        <v>-63.342199445419077</v>
      </c>
    </row>
    <row r="81" spans="1:14" x14ac:dyDescent="0.25">
      <c r="A81" s="12" t="s">
        <v>30</v>
      </c>
      <c r="B81" s="5">
        <f t="shared" ref="B81:H81" si="103">B73-B93</f>
        <v>-0.18771264996156134</v>
      </c>
      <c r="C81" s="5">
        <f t="shared" si="103"/>
        <v>0.26776564885544474</v>
      </c>
      <c r="D81" s="5">
        <f t="shared" si="103"/>
        <v>-3.0412318696643474</v>
      </c>
      <c r="E81" s="5">
        <f t="shared" si="103"/>
        <v>-20.183924496284263</v>
      </c>
      <c r="F81" s="5">
        <f t="shared" si="103"/>
        <v>-19.674948436112654</v>
      </c>
      <c r="G81" s="5">
        <f t="shared" si="103"/>
        <v>-10.597363925314426</v>
      </c>
      <c r="H81" s="5">
        <f t="shared" si="103"/>
        <v>-9.4663612128674135</v>
      </c>
      <c r="I81" s="5">
        <f t="shared" ref="I81:M81" si="104">I73-I93</f>
        <v>-7.9553898648032906</v>
      </c>
      <c r="J81" s="5">
        <f t="shared" si="104"/>
        <v>-5.2076960225644662</v>
      </c>
      <c r="K81" s="5">
        <f t="shared" si="104"/>
        <v>-0.31497029934660148</v>
      </c>
      <c r="L81" s="5">
        <f t="shared" si="104"/>
        <v>0.54433885629243051</v>
      </c>
      <c r="M81" s="5">
        <f t="shared" si="104"/>
        <v>4.16029502745371</v>
      </c>
      <c r="N81" s="5">
        <f>N73-(SUM(B89:L89)/SUM(B87:L87)*100)</f>
        <v>-3.888654174282987</v>
      </c>
    </row>
    <row r="82" spans="1:14" x14ac:dyDescent="0.25">
      <c r="A82" s="14" t="s">
        <v>25</v>
      </c>
    </row>
    <row r="84" spans="1:14" x14ac:dyDescent="0.25">
      <c r="B84" s="29">
        <v>2019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</row>
    <row r="85" spans="1:14" x14ac:dyDescent="0.25">
      <c r="A85" s="1"/>
      <c r="B85" s="26" t="s">
        <v>12</v>
      </c>
      <c r="C85" s="26" t="s">
        <v>13</v>
      </c>
      <c r="D85" s="26" t="s">
        <v>0</v>
      </c>
      <c r="E85" s="26" t="s">
        <v>14</v>
      </c>
      <c r="F85" s="26" t="s">
        <v>1</v>
      </c>
      <c r="G85" s="26" t="s">
        <v>2</v>
      </c>
      <c r="H85" s="26" t="s">
        <v>3</v>
      </c>
      <c r="I85" s="26" t="s">
        <v>15</v>
      </c>
      <c r="J85" s="26" t="s">
        <v>16</v>
      </c>
      <c r="K85" s="26" t="s">
        <v>17</v>
      </c>
      <c r="L85" s="26" t="s">
        <v>18</v>
      </c>
      <c r="M85" s="26" t="s">
        <v>19</v>
      </c>
      <c r="N85" s="26" t="s">
        <v>4</v>
      </c>
    </row>
    <row r="86" spans="1:14" x14ac:dyDescent="0.25">
      <c r="A86" s="30" t="s">
        <v>5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</row>
    <row r="87" spans="1:14" x14ac:dyDescent="0.25">
      <c r="A87" s="12" t="s">
        <v>6</v>
      </c>
      <c r="B87" s="3">
        <f>'DE_VIE Gruppe inkl. MLA und KSC'!B132</f>
        <v>1830923</v>
      </c>
      <c r="C87" s="3">
        <f>'DE_VIE Gruppe inkl. MLA und KSC'!C132</f>
        <v>1863688</v>
      </c>
      <c r="D87" s="3">
        <f>'DE_VIE Gruppe inkl. MLA und KSC'!D132</f>
        <v>2365089</v>
      </c>
      <c r="E87" s="3">
        <f>'DE_VIE Gruppe inkl. MLA und KSC'!E132</f>
        <v>2744184</v>
      </c>
      <c r="F87" s="3">
        <f>'DE_VIE Gruppe inkl. MLA und KSC'!F132</f>
        <v>2877161</v>
      </c>
      <c r="G87" s="3">
        <f>'DE_VIE Gruppe inkl. MLA und KSC'!G132</f>
        <v>2985210</v>
      </c>
      <c r="H87" s="3">
        <f>'DE_VIE Gruppe inkl. MLA und KSC'!H132</f>
        <v>3161400</v>
      </c>
      <c r="I87" s="3">
        <f>'DE_VIE Gruppe inkl. MLA und KSC'!I132</f>
        <v>3151020</v>
      </c>
      <c r="J87" s="3">
        <f>'DE_VIE Gruppe inkl. MLA und KSC'!J132</f>
        <v>2977411</v>
      </c>
      <c r="K87" s="3">
        <f>'DE_VIE Gruppe inkl. MLA und KSC'!K132</f>
        <v>2848057</v>
      </c>
      <c r="L87" s="3">
        <f>'DE_VIE Gruppe inkl. MLA und KSC'!L132</f>
        <v>2391208</v>
      </c>
      <c r="M87" s="3">
        <f>'DE_VIE Gruppe inkl. MLA und KSC'!M132</f>
        <v>2466838</v>
      </c>
      <c r="N87" s="3">
        <f>'DE_VIE Gruppe inkl. MLA und KSC'!O132</f>
        <v>31662189</v>
      </c>
    </row>
    <row r="88" spans="1:14" x14ac:dyDescent="0.25">
      <c r="A88" s="12" t="s">
        <v>7</v>
      </c>
      <c r="B88" s="3">
        <f>'DE_VIE Gruppe inkl. MLA und KSC'!B133</f>
        <v>1448127</v>
      </c>
      <c r="C88" s="3">
        <f>'DE_VIE Gruppe inkl. MLA und KSC'!C133</f>
        <v>1506199</v>
      </c>
      <c r="D88" s="3">
        <f>'DE_VIE Gruppe inkl. MLA und KSC'!D133</f>
        <v>1831123</v>
      </c>
      <c r="E88" s="3">
        <f>'DE_VIE Gruppe inkl. MLA und KSC'!E133</f>
        <v>2094419</v>
      </c>
      <c r="F88" s="3">
        <f>'DE_VIE Gruppe inkl. MLA und KSC'!F133</f>
        <v>2218620</v>
      </c>
      <c r="G88" s="3">
        <f>'DE_VIE Gruppe inkl. MLA und KSC'!G133</f>
        <v>2278897</v>
      </c>
      <c r="H88" s="3">
        <f>'DE_VIE Gruppe inkl. MLA und KSC'!H133</f>
        <v>2356272</v>
      </c>
      <c r="I88" s="3">
        <f>'DE_VIE Gruppe inkl. MLA und KSC'!I133</f>
        <v>2365050</v>
      </c>
      <c r="J88" s="3">
        <f>'DE_VIE Gruppe inkl. MLA und KSC'!J133</f>
        <v>2246090</v>
      </c>
      <c r="K88" s="3">
        <f>'DE_VIE Gruppe inkl. MLA und KSC'!K133</f>
        <v>2107842</v>
      </c>
      <c r="L88" s="3">
        <f>'DE_VIE Gruppe inkl. MLA und KSC'!L133</f>
        <v>1862657</v>
      </c>
      <c r="M88" s="3">
        <f>'DE_VIE Gruppe inkl. MLA und KSC'!M133</f>
        <v>2003019</v>
      </c>
      <c r="N88" s="3">
        <f>'DE_VIE Gruppe inkl. MLA und KSC'!O133</f>
        <v>24318315</v>
      </c>
    </row>
    <row r="89" spans="1:14" x14ac:dyDescent="0.25">
      <c r="A89" s="12" t="s">
        <v>8</v>
      </c>
      <c r="B89" s="3">
        <f>'DE_VIE Gruppe inkl. MLA und KSC'!B134</f>
        <v>376568</v>
      </c>
      <c r="C89" s="3">
        <f>'DE_VIE Gruppe inkl. MLA und KSC'!C134</f>
        <v>350308</v>
      </c>
      <c r="D89" s="3">
        <f>'DE_VIE Gruppe inkl. MLA und KSC'!D134</f>
        <v>512190</v>
      </c>
      <c r="E89" s="3">
        <f>'DE_VIE Gruppe inkl. MLA und KSC'!E134</f>
        <v>624270</v>
      </c>
      <c r="F89" s="3">
        <f>'DE_VIE Gruppe inkl. MLA und KSC'!F134</f>
        <v>633302</v>
      </c>
      <c r="G89" s="3">
        <f>'DE_VIE Gruppe inkl. MLA und KSC'!G134</f>
        <v>690164</v>
      </c>
      <c r="H89" s="3">
        <f>'DE_VIE Gruppe inkl. MLA und KSC'!H134</f>
        <v>789696</v>
      </c>
      <c r="I89" s="3">
        <f>'DE_VIE Gruppe inkl. MLA und KSC'!I134</f>
        <v>776420</v>
      </c>
      <c r="J89" s="3">
        <f>'DE_VIE Gruppe inkl. MLA und KSC'!J134</f>
        <v>723236</v>
      </c>
      <c r="K89" s="3">
        <f>'DE_VIE Gruppe inkl. MLA und KSC'!K134</f>
        <v>733498</v>
      </c>
      <c r="L89" s="3">
        <f>'DE_VIE Gruppe inkl. MLA und KSC'!L134</f>
        <v>523172</v>
      </c>
      <c r="M89" s="3">
        <f>'DE_VIE Gruppe inkl. MLA und KSC'!M134</f>
        <v>457040</v>
      </c>
      <c r="N89" s="3">
        <f>'DE_VIE Gruppe inkl. MLA und KSC'!O134</f>
        <v>7189864</v>
      </c>
    </row>
    <row r="90" spans="1:14" x14ac:dyDescent="0.25">
      <c r="A90" s="12" t="s">
        <v>9</v>
      </c>
      <c r="B90" s="3">
        <f>'DE_VIE Gruppe inkl. MLA und KSC'!B135</f>
        <v>18171</v>
      </c>
      <c r="C90" s="3">
        <f>'DE_VIE Gruppe inkl. MLA und KSC'!C135</f>
        <v>17263</v>
      </c>
      <c r="D90" s="3">
        <f>'DE_VIE Gruppe inkl. MLA und KSC'!D135</f>
        <v>20909</v>
      </c>
      <c r="E90" s="3">
        <f>'DE_VIE Gruppe inkl. MLA und KSC'!E135</f>
        <v>22842</v>
      </c>
      <c r="F90" s="3">
        <f>'DE_VIE Gruppe inkl. MLA und KSC'!F135</f>
        <v>24377</v>
      </c>
      <c r="G90" s="3">
        <f>'DE_VIE Gruppe inkl. MLA und KSC'!G135</f>
        <v>24321</v>
      </c>
      <c r="H90" s="3">
        <f>'DE_VIE Gruppe inkl. MLA und KSC'!H135</f>
        <v>25169</v>
      </c>
      <c r="I90" s="3">
        <f>'DE_VIE Gruppe inkl. MLA und KSC'!I135</f>
        <v>24696</v>
      </c>
      <c r="J90" s="3">
        <f>'DE_VIE Gruppe inkl. MLA und KSC'!J135</f>
        <v>24231</v>
      </c>
      <c r="K90" s="3">
        <f>'DE_VIE Gruppe inkl. MLA und KSC'!K135</f>
        <v>23557</v>
      </c>
      <c r="L90" s="3">
        <f>'DE_VIE Gruppe inkl. MLA und KSC'!L135</f>
        <v>20600</v>
      </c>
      <c r="M90" s="3">
        <f>'DE_VIE Gruppe inkl. MLA und KSC'!M135</f>
        <v>20666</v>
      </c>
      <c r="N90" s="3">
        <f>'DE_VIE Gruppe inkl. MLA und KSC'!O135</f>
        <v>266802</v>
      </c>
    </row>
    <row r="91" spans="1:14" x14ac:dyDescent="0.25">
      <c r="A91" s="12" t="s">
        <v>10</v>
      </c>
      <c r="B91" s="6">
        <f>'DE_VIE Gruppe inkl. MLA und KSC'!B136</f>
        <v>21225661.450000003</v>
      </c>
      <c r="C91" s="6">
        <f>'DE_VIE Gruppe inkl. MLA und KSC'!C136</f>
        <v>20218976.879999999</v>
      </c>
      <c r="D91" s="6">
        <f>'DE_VIE Gruppe inkl. MLA und KSC'!D136</f>
        <v>25196664.939999998</v>
      </c>
      <c r="E91" s="6">
        <f>'DE_VIE Gruppe inkl. MLA und KSC'!E136</f>
        <v>23535265.109999999</v>
      </c>
      <c r="F91" s="6">
        <f>'DE_VIE Gruppe inkl. MLA und KSC'!F136</f>
        <v>23661445.829999998</v>
      </c>
      <c r="G91" s="6">
        <f>'DE_VIE Gruppe inkl. MLA und KSC'!G136</f>
        <v>22146220.91</v>
      </c>
      <c r="H91" s="6">
        <f>'DE_VIE Gruppe inkl. MLA und KSC'!H136</f>
        <v>23347736.43</v>
      </c>
      <c r="I91" s="6">
        <f>'DE_VIE Gruppe inkl. MLA und KSC'!I136</f>
        <v>23575087.920000002</v>
      </c>
      <c r="J91" s="6">
        <f>'DE_VIE Gruppe inkl. MLA und KSC'!J136</f>
        <v>24913342.609999999</v>
      </c>
      <c r="K91" s="6">
        <f>'DE_VIE Gruppe inkl. MLA und KSC'!K136</f>
        <v>26646453.59</v>
      </c>
      <c r="L91" s="6">
        <f>'DE_VIE Gruppe inkl. MLA und KSC'!L136</f>
        <v>26606020.960000001</v>
      </c>
      <c r="M91" s="6">
        <f>'DE_VIE Gruppe inkl. MLA und KSC'!M136</f>
        <v>22733163.280000001</v>
      </c>
      <c r="N91" s="6">
        <f>'DE_VIE Gruppe inkl. MLA und KSC'!O136</f>
        <v>283806039.91000009</v>
      </c>
    </row>
    <row r="92" spans="1:14" x14ac:dyDescent="0.25">
      <c r="A92" s="13" t="s">
        <v>28</v>
      </c>
      <c r="B92" s="3">
        <v>745018</v>
      </c>
      <c r="C92" s="3">
        <f>703.593*$B$140</f>
        <v>703593</v>
      </c>
      <c r="D92" s="3">
        <f>858.517*$B$140</f>
        <v>858517</v>
      </c>
      <c r="E92" s="3">
        <f>943.168*1000</f>
        <v>943168</v>
      </c>
      <c r="F92" s="3">
        <f>988.647*1000</f>
        <v>988647</v>
      </c>
      <c r="G92" s="3">
        <f>976.723*1000</f>
        <v>976723</v>
      </c>
      <c r="H92" s="3">
        <f>1025.011*1000</f>
        <v>1025011</v>
      </c>
      <c r="I92" s="3">
        <f>1004.99*1000</f>
        <v>1004990</v>
      </c>
      <c r="J92" s="3">
        <f>977.358*1000</f>
        <v>977358</v>
      </c>
      <c r="K92" s="3">
        <f>964.699*1000</f>
        <v>964699</v>
      </c>
      <c r="L92" s="3">
        <f>839.3*1000</f>
        <v>839300</v>
      </c>
      <c r="M92" s="3">
        <f>851.1*1000</f>
        <v>851100</v>
      </c>
      <c r="N92" s="3">
        <f>10878.124*1000</f>
        <v>10878124</v>
      </c>
    </row>
    <row r="93" spans="1:14" x14ac:dyDescent="0.25">
      <c r="A93" s="12" t="s">
        <v>29</v>
      </c>
      <c r="B93" s="5">
        <f>B89/B87*100</f>
        <v>20.567112871486128</v>
      </c>
      <c r="C93" s="5">
        <f t="shared" ref="C93:N93" si="105">C89/C87*100</f>
        <v>18.796493833731827</v>
      </c>
      <c r="D93" s="5">
        <f t="shared" si="105"/>
        <v>21.656267480843216</v>
      </c>
      <c r="E93" s="5">
        <f t="shared" si="105"/>
        <v>22.748838999134168</v>
      </c>
      <c r="F93" s="5">
        <f t="shared" si="105"/>
        <v>22.011350772514991</v>
      </c>
      <c r="G93" s="5">
        <f t="shared" si="105"/>
        <v>23.119445533145072</v>
      </c>
      <c r="H93" s="5">
        <f t="shared" si="105"/>
        <v>24.979312962611502</v>
      </c>
      <c r="I93" s="5">
        <f t="shared" si="105"/>
        <v>24.640275212470883</v>
      </c>
      <c r="J93" s="5">
        <f t="shared" si="105"/>
        <v>24.290768053184461</v>
      </c>
      <c r="K93" s="5">
        <f t="shared" si="105"/>
        <v>25.754330057298713</v>
      </c>
      <c r="L93" s="5">
        <f t="shared" si="105"/>
        <v>21.878983342310665</v>
      </c>
      <c r="M93" s="5">
        <f t="shared" si="105"/>
        <v>18.527361748116412</v>
      </c>
      <c r="N93" s="5">
        <f t="shared" si="105"/>
        <v>22.708044601717209</v>
      </c>
    </row>
    <row r="94" spans="1:14" x14ac:dyDescent="0.25">
      <c r="A94" s="30" t="s">
        <v>27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</row>
    <row r="95" spans="1:14" x14ac:dyDescent="0.25">
      <c r="A95" s="12" t="s">
        <v>6</v>
      </c>
      <c r="B95" s="5">
        <f t="shared" ref="B95:B100" si="106">(B87/B107-1)*100</f>
        <v>24.369753036522489</v>
      </c>
      <c r="C95" s="5">
        <f t="shared" ref="C95:M95" si="107">(C87/C107-1)*100</f>
        <v>25.633530893225974</v>
      </c>
      <c r="D95" s="5">
        <f t="shared" si="107"/>
        <v>23.923062655028993</v>
      </c>
      <c r="E95" s="5">
        <f t="shared" si="107"/>
        <v>26.590532917789943</v>
      </c>
      <c r="F95" s="5">
        <f t="shared" si="107"/>
        <v>24.374423444196314</v>
      </c>
      <c r="G95" s="5">
        <f t="shared" si="107"/>
        <v>19.659733303831374</v>
      </c>
      <c r="H95" s="5">
        <f t="shared" si="107"/>
        <v>15.783536719356594</v>
      </c>
      <c r="I95" s="5">
        <f t="shared" si="107"/>
        <v>13.216821232456621</v>
      </c>
      <c r="J95" s="5">
        <f t="shared" si="107"/>
        <v>10.424167575305777</v>
      </c>
      <c r="K95" s="5">
        <f t="shared" si="107"/>
        <v>10.220587694628524</v>
      </c>
      <c r="L95" s="5">
        <f t="shared" si="107"/>
        <v>9.0552197378706687</v>
      </c>
      <c r="M95" s="5">
        <f t="shared" si="107"/>
        <v>11.600874226557867</v>
      </c>
      <c r="N95" s="5">
        <f>'DE_VIE Gruppe inkl. MLA und KSC'!P132</f>
        <v>17.105622116297738</v>
      </c>
    </row>
    <row r="96" spans="1:14" x14ac:dyDescent="0.25">
      <c r="A96" s="12" t="s">
        <v>7</v>
      </c>
      <c r="B96" s="5">
        <f t="shared" si="106"/>
        <v>30.583063563486835</v>
      </c>
      <c r="C96" s="5">
        <f t="shared" ref="C96:M96" si="108">(C88/C108-1)*100</f>
        <v>30.59962975648034</v>
      </c>
      <c r="D96" s="5">
        <f t="shared" si="108"/>
        <v>27.544573172303167</v>
      </c>
      <c r="E96" s="5">
        <f t="shared" si="108"/>
        <v>32.236611985286402</v>
      </c>
      <c r="F96" s="5">
        <f t="shared" si="108"/>
        <v>29.495621843040066</v>
      </c>
      <c r="G96" s="5">
        <f t="shared" si="108"/>
        <v>25.40505351829627</v>
      </c>
      <c r="H96" s="5">
        <f t="shared" si="108"/>
        <v>19.030989444544065</v>
      </c>
      <c r="I96" s="5">
        <f t="shared" si="108"/>
        <v>17.806954099595341</v>
      </c>
      <c r="J96" s="5">
        <f t="shared" si="108"/>
        <v>11.981656883205716</v>
      </c>
      <c r="K96" s="5">
        <f t="shared" si="108"/>
        <v>9.8809568492036703</v>
      </c>
      <c r="L96" s="5">
        <f t="shared" si="108"/>
        <v>7.7836061210141416</v>
      </c>
      <c r="M96" s="5">
        <f t="shared" si="108"/>
        <v>10.54310753981833</v>
      </c>
      <c r="N96" s="5">
        <f>'DE_VIE Gruppe inkl. MLA und KSC'!P133</f>
        <v>20.010431563627627</v>
      </c>
    </row>
    <row r="97" spans="1:14" x14ac:dyDescent="0.25">
      <c r="A97" s="12" t="s">
        <v>8</v>
      </c>
      <c r="B97" s="5">
        <f t="shared" si="106"/>
        <v>6.1562315000140977</v>
      </c>
      <c r="C97" s="5">
        <f t="shared" ref="C97:M97" si="109">(C89/C109-1)*100</f>
        <v>8.6415005396285771</v>
      </c>
      <c r="D97" s="5">
        <f t="shared" si="109"/>
        <v>10.416235513245041</v>
      </c>
      <c r="E97" s="5">
        <f t="shared" si="109"/>
        <v>8.2347678640160673</v>
      </c>
      <c r="F97" s="5">
        <f t="shared" si="109"/>
        <v>6.5852763668555081</v>
      </c>
      <c r="G97" s="5">
        <f t="shared" si="109"/>
        <v>3.0612366798872248</v>
      </c>
      <c r="H97" s="5">
        <f t="shared" si="109"/>
        <v>6.6609038601799009</v>
      </c>
      <c r="I97" s="5">
        <f t="shared" si="109"/>
        <v>1.3539621538075863</v>
      </c>
      <c r="J97" s="5">
        <f t="shared" si="109"/>
        <v>6.009029080675421</v>
      </c>
      <c r="K97" s="5">
        <f t="shared" si="109"/>
        <v>11.368246526090765</v>
      </c>
      <c r="L97" s="5">
        <f t="shared" si="109"/>
        <v>14.318553285960256</v>
      </c>
      <c r="M97" s="5">
        <f t="shared" si="109"/>
        <v>16.425514571020994</v>
      </c>
      <c r="N97" s="5">
        <f>'DE_VIE Gruppe inkl. MLA und KSC'!P134</f>
        <v>7.6439746680041276</v>
      </c>
    </row>
    <row r="98" spans="1:14" x14ac:dyDescent="0.25">
      <c r="A98" s="12" t="s">
        <v>9</v>
      </c>
      <c r="B98" s="5">
        <f t="shared" si="106"/>
        <v>15.312856961543343</v>
      </c>
      <c r="C98" s="5">
        <f t="shared" ref="C98:M98" si="110">(C90/C110-1)*100</f>
        <v>15.999193656766565</v>
      </c>
      <c r="D98" s="5">
        <f t="shared" si="110"/>
        <v>15.954968944099379</v>
      </c>
      <c r="E98" s="5">
        <f t="shared" si="110"/>
        <v>16.749297214413495</v>
      </c>
      <c r="F98" s="5">
        <f t="shared" si="110"/>
        <v>15.805225653206655</v>
      </c>
      <c r="G98" s="5">
        <f t="shared" si="110"/>
        <v>12.8689437534806</v>
      </c>
      <c r="H98" s="5">
        <f t="shared" si="110"/>
        <v>12.341546152472782</v>
      </c>
      <c r="I98" s="5">
        <f t="shared" si="110"/>
        <v>8.673267326732681</v>
      </c>
      <c r="J98" s="5">
        <f t="shared" si="110"/>
        <v>8.0390583199571921</v>
      </c>
      <c r="K98" s="5">
        <f t="shared" si="110"/>
        <v>3.8485275965438159</v>
      </c>
      <c r="L98" s="5">
        <f t="shared" si="110"/>
        <v>1.6982622432859307</v>
      </c>
      <c r="M98" s="5">
        <f t="shared" si="110"/>
        <v>5.0582075135986893</v>
      </c>
      <c r="N98" s="5">
        <f>'DE_VIE Gruppe inkl. MLA und KSC'!P135</f>
        <v>10.704386649184251</v>
      </c>
    </row>
    <row r="99" spans="1:14" x14ac:dyDescent="0.25">
      <c r="A99" s="12" t="s">
        <v>10</v>
      </c>
      <c r="B99" s="5">
        <f t="shared" si="106"/>
        <v>-2.8433230066930326</v>
      </c>
      <c r="C99" s="5">
        <f t="shared" ref="C99:M99" si="111">(C91/C111-1)*100</f>
        <v>-1.6932809354372247</v>
      </c>
      <c r="D99" s="5">
        <f t="shared" si="111"/>
        <v>-1.9255208001491386</v>
      </c>
      <c r="E99" s="5">
        <f t="shared" si="111"/>
        <v>-6.7176397305839908</v>
      </c>
      <c r="F99" s="5">
        <f t="shared" si="111"/>
        <v>-1.4900055564651793</v>
      </c>
      <c r="G99" s="5">
        <f t="shared" si="111"/>
        <v>-12.744547381627559</v>
      </c>
      <c r="H99" s="5">
        <f t="shared" si="111"/>
        <v>-8.4158039637499904</v>
      </c>
      <c r="I99" s="5">
        <f t="shared" si="111"/>
        <v>-3.6603026309772524</v>
      </c>
      <c r="J99" s="5">
        <f t="shared" si="111"/>
        <v>-2.9684489660824043</v>
      </c>
      <c r="K99" s="5">
        <f t="shared" si="111"/>
        <v>-2.7884937741387783</v>
      </c>
      <c r="L99" s="5">
        <f t="shared" si="111"/>
        <v>1.2082303271461203</v>
      </c>
      <c r="M99" s="5">
        <f t="shared" si="111"/>
        <v>-3.1967245127298316</v>
      </c>
      <c r="N99" s="5">
        <f>'DE_VIE Gruppe inkl. MLA und KSC'!P136</f>
        <v>-3.9</v>
      </c>
    </row>
    <row r="100" spans="1:14" x14ac:dyDescent="0.25">
      <c r="A100" s="13" t="s">
        <v>28</v>
      </c>
      <c r="B100" s="5">
        <f t="shared" si="106"/>
        <v>19.476241640874314</v>
      </c>
      <c r="C100" s="5">
        <f t="shared" ref="C100:M100" si="112">(C92/C112-1)*100</f>
        <v>19.15590848816473</v>
      </c>
      <c r="D100" s="5">
        <f t="shared" si="112"/>
        <v>18.495243721325693</v>
      </c>
      <c r="E100" s="5">
        <f t="shared" si="112"/>
        <v>21.241975416558478</v>
      </c>
      <c r="F100" s="5">
        <f t="shared" si="112"/>
        <v>19.413349115856615</v>
      </c>
      <c r="G100" s="5">
        <f t="shared" si="112"/>
        <v>14.922243701898697</v>
      </c>
      <c r="H100" s="5">
        <f t="shared" si="112"/>
        <v>15.096320550480137</v>
      </c>
      <c r="I100" s="5">
        <f t="shared" si="112"/>
        <v>10.804237284398166</v>
      </c>
      <c r="J100" s="5">
        <f t="shared" si="112"/>
        <v>9.9266674164885771</v>
      </c>
      <c r="K100" s="5">
        <f t="shared" si="112"/>
        <v>7.3050248880731861</v>
      </c>
      <c r="L100" s="5">
        <f t="shared" si="112"/>
        <v>4.6190435827503817</v>
      </c>
      <c r="M100" s="5">
        <f t="shared" si="112"/>
        <v>7.1896807734886048</v>
      </c>
      <c r="N100" s="5">
        <f t="shared" ref="N100" si="113">(N92/N112-1)*100</f>
        <v>13.594773070973254</v>
      </c>
    </row>
    <row r="101" spans="1:14" x14ac:dyDescent="0.25">
      <c r="A101" s="12" t="s">
        <v>30</v>
      </c>
      <c r="B101" s="5">
        <f>B93-B113</f>
        <v>-3.5287570775208081</v>
      </c>
      <c r="C101" s="5">
        <f t="shared" ref="C101:M101" si="114">C93-C113</f>
        <v>-2.9398580853315366</v>
      </c>
      <c r="D101" s="5">
        <f t="shared" si="114"/>
        <v>-2.6491345230194767</v>
      </c>
      <c r="E101" s="5">
        <f t="shared" si="114"/>
        <v>-3.8580241095806151</v>
      </c>
      <c r="F101" s="5">
        <f t="shared" si="114"/>
        <v>-3.6737077541131349</v>
      </c>
      <c r="G101" s="5">
        <f t="shared" si="114"/>
        <v>-3.7234953799487869</v>
      </c>
      <c r="H101" s="5">
        <f t="shared" si="114"/>
        <v>-2.1364632492810891</v>
      </c>
      <c r="I101" s="5">
        <f t="shared" si="114"/>
        <v>-2.8839929519587102</v>
      </c>
      <c r="J101" s="5">
        <f t="shared" si="114"/>
        <v>-1.0116789675918518</v>
      </c>
      <c r="K101" s="5">
        <f t="shared" si="114"/>
        <v>0.26540046432110742</v>
      </c>
      <c r="L101" s="5">
        <f t="shared" si="114"/>
        <v>1.0073289392984286</v>
      </c>
      <c r="M101" s="5">
        <f t="shared" si="114"/>
        <v>0.76776862267503532</v>
      </c>
      <c r="N101" s="5">
        <f t="shared" ref="N101" si="115">N93-N113</f>
        <v>-1.9959827098937311</v>
      </c>
    </row>
    <row r="104" spans="1:14" x14ac:dyDescent="0.25">
      <c r="B104" s="29">
        <v>2018</v>
      </c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</row>
    <row r="105" spans="1:14" x14ac:dyDescent="0.25">
      <c r="A105" s="1"/>
      <c r="B105" s="26" t="s">
        <v>12</v>
      </c>
      <c r="C105" s="26" t="s">
        <v>13</v>
      </c>
      <c r="D105" s="26" t="s">
        <v>0</v>
      </c>
      <c r="E105" s="26" t="s">
        <v>14</v>
      </c>
      <c r="F105" s="26" t="s">
        <v>1</v>
      </c>
      <c r="G105" s="26" t="s">
        <v>2</v>
      </c>
      <c r="H105" s="26" t="s">
        <v>3</v>
      </c>
      <c r="I105" s="26" t="s">
        <v>15</v>
      </c>
      <c r="J105" s="26" t="s">
        <v>16</v>
      </c>
      <c r="K105" s="26" t="s">
        <v>17</v>
      </c>
      <c r="L105" s="26" t="s">
        <v>18</v>
      </c>
      <c r="M105" s="26" t="s">
        <v>19</v>
      </c>
      <c r="N105" s="26" t="s">
        <v>4</v>
      </c>
    </row>
    <row r="106" spans="1:14" x14ac:dyDescent="0.25">
      <c r="A106" s="30" t="s">
        <v>5</v>
      </c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</row>
    <row r="107" spans="1:14" x14ac:dyDescent="0.25">
      <c r="A107" s="12" t="s">
        <v>6</v>
      </c>
      <c r="B107" s="3">
        <f>'DE_VIE Gruppe inkl. MLA und KSC'!B161</f>
        <v>1472161</v>
      </c>
      <c r="C107" s="3">
        <f>'DE_VIE Gruppe inkl. MLA und KSC'!C161</f>
        <v>1483432</v>
      </c>
      <c r="D107" s="3">
        <f>'DE_VIE Gruppe inkl. MLA und KSC'!D161</f>
        <v>1908514</v>
      </c>
      <c r="E107" s="3">
        <f>'DE_VIE Gruppe inkl. MLA und KSC'!E161</f>
        <v>2167764</v>
      </c>
      <c r="F107" s="3">
        <f>'DE_VIE Gruppe inkl. MLA und KSC'!F161</f>
        <v>2313306</v>
      </c>
      <c r="G107" s="3">
        <f>'DE_VIE Gruppe inkl. MLA und KSC'!G161</f>
        <v>2494749</v>
      </c>
      <c r="H107" s="3">
        <f>'DE_VIE Gruppe inkl. MLA und KSC'!H161</f>
        <v>2730440</v>
      </c>
      <c r="I107" s="3">
        <f>'DE_VIE Gruppe inkl. MLA und KSC'!I161</f>
        <v>2783173</v>
      </c>
      <c r="J107" s="3">
        <f>'DE_VIE Gruppe inkl. MLA und KSC'!J161</f>
        <v>2696340</v>
      </c>
      <c r="K107" s="3">
        <f>'DE_VIE Gruppe inkl. MLA und KSC'!K161</f>
        <v>2583961</v>
      </c>
      <c r="L107" s="3">
        <f>'DE_VIE Gruppe inkl. MLA und KSC'!L161</f>
        <v>2192658</v>
      </c>
      <c r="M107" s="3">
        <f>'DE_VIE Gruppe inkl. MLA und KSC'!M161</f>
        <v>2210411</v>
      </c>
      <c r="N107" s="3">
        <f>'DE_VIE Gruppe inkl. MLA und KSC'!O161</f>
        <v>27037292</v>
      </c>
    </row>
    <row r="108" spans="1:14" x14ac:dyDescent="0.25">
      <c r="A108" s="12" t="s">
        <v>7</v>
      </c>
      <c r="B108" s="3">
        <f>'DE_VIE Gruppe inkl. MLA und KSC'!B162</f>
        <v>1108970</v>
      </c>
      <c r="C108" s="3">
        <f>'DE_VIE Gruppe inkl. MLA und KSC'!C162</f>
        <v>1153295</v>
      </c>
      <c r="D108" s="3">
        <f>'DE_VIE Gruppe inkl. MLA und KSC'!D162</f>
        <v>1435673</v>
      </c>
      <c r="E108" s="3">
        <f>'DE_VIE Gruppe inkl. MLA und KSC'!E162</f>
        <v>1583842</v>
      </c>
      <c r="F108" s="3">
        <f>'DE_VIE Gruppe inkl. MLA und KSC'!F162</f>
        <v>1713278</v>
      </c>
      <c r="G108" s="3">
        <f>'DE_VIE Gruppe inkl. MLA und KSC'!G162</f>
        <v>1817229</v>
      </c>
      <c r="H108" s="3">
        <f>'DE_VIE Gruppe inkl. MLA und KSC'!H162</f>
        <v>1979545</v>
      </c>
      <c r="I108" s="3">
        <f>'DE_VIE Gruppe inkl. MLA und KSC'!I162</f>
        <v>2007564</v>
      </c>
      <c r="J108" s="3">
        <f>'DE_VIE Gruppe inkl. MLA und KSC'!J162</f>
        <v>2005766</v>
      </c>
      <c r="K108" s="3">
        <f>'DE_VIE Gruppe inkl. MLA und KSC'!K162</f>
        <v>1918296</v>
      </c>
      <c r="L108" s="3">
        <f>'DE_VIE Gruppe inkl. MLA und KSC'!L162</f>
        <v>1728145</v>
      </c>
      <c r="M108" s="3">
        <f>'DE_VIE Gruppe inkl. MLA und KSC'!M162</f>
        <v>1811980</v>
      </c>
      <c r="N108" s="3">
        <f>'DE_VIE Gruppe inkl. MLA und KSC'!O162</f>
        <v>20263501</v>
      </c>
    </row>
    <row r="109" spans="1:14" x14ac:dyDescent="0.25">
      <c r="A109" s="12" t="s">
        <v>8</v>
      </c>
      <c r="B109" s="3">
        <f>'DE_VIE Gruppe inkl. MLA und KSC'!B163</f>
        <v>354730</v>
      </c>
      <c r="C109" s="3">
        <f>'DE_VIE Gruppe inkl. MLA und KSC'!C163</f>
        <v>322444</v>
      </c>
      <c r="D109" s="3">
        <f>'DE_VIE Gruppe inkl. MLA und KSC'!D163</f>
        <v>463872</v>
      </c>
      <c r="E109" s="3">
        <f>'DE_VIE Gruppe inkl. MLA und KSC'!E163</f>
        <v>576774</v>
      </c>
      <c r="F109" s="3">
        <f>'DE_VIE Gruppe inkl. MLA und KSC'!F163</f>
        <v>594174</v>
      </c>
      <c r="G109" s="3">
        <f>'DE_VIE Gruppe inkl. MLA und KSC'!G163</f>
        <v>669664</v>
      </c>
      <c r="H109" s="3">
        <f>'DE_VIE Gruppe inkl. MLA und KSC'!H163</f>
        <v>740380</v>
      </c>
      <c r="I109" s="3">
        <f>'DE_VIE Gruppe inkl. MLA und KSC'!I163</f>
        <v>766048</v>
      </c>
      <c r="J109" s="3">
        <f>'DE_VIE Gruppe inkl. MLA und KSC'!J163</f>
        <v>682240</v>
      </c>
      <c r="K109" s="3">
        <f>'DE_VIE Gruppe inkl. MLA und KSC'!K163</f>
        <v>658624</v>
      </c>
      <c r="L109" s="3">
        <f>'DE_VIE Gruppe inkl. MLA und KSC'!L163</f>
        <v>457644</v>
      </c>
      <c r="M109" s="3">
        <f>'DE_VIE Gruppe inkl. MLA und KSC'!M163</f>
        <v>392560</v>
      </c>
      <c r="N109" s="3">
        <f>'DE_VIE Gruppe inkl. MLA und KSC'!O163</f>
        <v>6679300</v>
      </c>
    </row>
    <row r="110" spans="1:14" x14ac:dyDescent="0.25">
      <c r="A110" s="12" t="s">
        <v>9</v>
      </c>
      <c r="B110" s="3">
        <f>'DE_VIE Gruppe inkl. MLA und KSC'!B164</f>
        <v>15758</v>
      </c>
      <c r="C110" s="3">
        <f>'DE_VIE Gruppe inkl. MLA und KSC'!C164</f>
        <v>14882</v>
      </c>
      <c r="D110" s="3">
        <f>'DE_VIE Gruppe inkl. MLA und KSC'!D164</f>
        <v>18032</v>
      </c>
      <c r="E110" s="3">
        <f>'DE_VIE Gruppe inkl. MLA und KSC'!E164</f>
        <v>19565</v>
      </c>
      <c r="F110" s="3">
        <f>'DE_VIE Gruppe inkl. MLA und KSC'!F164</f>
        <v>21050</v>
      </c>
      <c r="G110" s="3">
        <f>'DE_VIE Gruppe inkl. MLA und KSC'!G164</f>
        <v>21548</v>
      </c>
      <c r="H110" s="3">
        <f>'DE_VIE Gruppe inkl. MLA und KSC'!H164</f>
        <v>22404</v>
      </c>
      <c r="I110" s="3">
        <f>'DE_VIE Gruppe inkl. MLA und KSC'!I164</f>
        <v>22725</v>
      </c>
      <c r="J110" s="3">
        <f>'DE_VIE Gruppe inkl. MLA und KSC'!J164</f>
        <v>22428</v>
      </c>
      <c r="K110" s="3">
        <f>'DE_VIE Gruppe inkl. MLA und KSC'!K164</f>
        <v>22684</v>
      </c>
      <c r="L110" s="3">
        <f>'DE_VIE Gruppe inkl. MLA und KSC'!L164</f>
        <v>20256</v>
      </c>
      <c r="M110" s="3">
        <f>'DE_VIE Gruppe inkl. MLA und KSC'!M164</f>
        <v>19671</v>
      </c>
      <c r="N110" s="3">
        <f>'DE_VIE Gruppe inkl. MLA und KSC'!O164</f>
        <v>241004</v>
      </c>
    </row>
    <row r="111" spans="1:14" x14ac:dyDescent="0.25">
      <c r="A111" s="12" t="s">
        <v>10</v>
      </c>
      <c r="B111" s="6">
        <f>'DE_VIE Gruppe inkl. MLA und KSC'!B165</f>
        <v>21846837.609999999</v>
      </c>
      <c r="C111" s="6">
        <f>'DE_VIE Gruppe inkl. MLA und KSC'!C165</f>
        <v>20567238</v>
      </c>
      <c r="D111" s="6">
        <f>'DE_VIE Gruppe inkl. MLA und KSC'!D165</f>
        <v>25691357.369999997</v>
      </c>
      <c r="E111" s="6">
        <f>'DE_VIE Gruppe inkl. MLA und KSC'!E165</f>
        <v>25230134.66</v>
      </c>
      <c r="F111" s="6">
        <f>'DE_VIE Gruppe inkl. MLA und KSC'!F165</f>
        <v>24019335.259999998</v>
      </c>
      <c r="G111" s="6">
        <f>'DE_VIE Gruppe inkl. MLA und KSC'!G165</f>
        <v>25380901.990000002</v>
      </c>
      <c r="H111" s="6">
        <f>'DE_VIE Gruppe inkl. MLA und KSC'!H165</f>
        <v>25493193.629999999</v>
      </c>
      <c r="I111" s="6">
        <f>'DE_VIE Gruppe inkl. MLA und KSC'!I165</f>
        <v>24470793</v>
      </c>
      <c r="J111" s="6">
        <f>'DE_VIE Gruppe inkl. MLA und KSC'!J165</f>
        <v>25675506.93</v>
      </c>
      <c r="K111" s="6">
        <f>'DE_VIE Gruppe inkl. MLA und KSC'!K165</f>
        <v>27410802.100000001</v>
      </c>
      <c r="L111" s="6">
        <f>'DE_VIE Gruppe inkl. MLA und KSC'!L165</f>
        <v>26288396.579999998</v>
      </c>
      <c r="M111" s="6">
        <f>'DE_VIE Gruppe inkl. MLA und KSC'!M165</f>
        <v>23483878.170000002</v>
      </c>
      <c r="N111" s="6">
        <f>'DE_VIE Gruppe inkl. MLA und KSC'!O165</f>
        <v>295558375.30000001</v>
      </c>
    </row>
    <row r="112" spans="1:14" x14ac:dyDescent="0.25">
      <c r="A112" s="13" t="s">
        <v>28</v>
      </c>
      <c r="B112" s="3">
        <f>623.57*1000</f>
        <v>623570</v>
      </c>
      <c r="C112" s="3">
        <f>590.481*1000</f>
        <v>590481</v>
      </c>
      <c r="D112" s="3">
        <f>724.516*1000</f>
        <v>724516</v>
      </c>
      <c r="E112" s="3">
        <f>777.922*1000</f>
        <v>777922</v>
      </c>
      <c r="F112" s="3">
        <f>827.92*1000</f>
        <v>827920</v>
      </c>
      <c r="G112" s="3">
        <f>849.899*1000</f>
        <v>849899</v>
      </c>
      <c r="H112" s="3">
        <f>890.568*1000</f>
        <v>890568</v>
      </c>
      <c r="I112" s="3">
        <f>906.996*1000</f>
        <v>906996</v>
      </c>
      <c r="J112" s="3">
        <f>889.1*1000</f>
        <v>889100</v>
      </c>
      <c r="K112" s="3">
        <f>899.025*1000</f>
        <v>899025</v>
      </c>
      <c r="L112" s="3">
        <f>802.244*1000</f>
        <v>802244</v>
      </c>
      <c r="M112" s="3">
        <f>794.013*1000</f>
        <v>794013</v>
      </c>
      <c r="N112" s="3">
        <f>SUM(B112:M112)</f>
        <v>9576254</v>
      </c>
    </row>
    <row r="113" spans="1:14" x14ac:dyDescent="0.25">
      <c r="A113" s="12" t="s">
        <v>29</v>
      </c>
      <c r="B113" s="5">
        <f>B109/B107*100</f>
        <v>24.095869949006936</v>
      </c>
      <c r="C113" s="5">
        <f t="shared" ref="C113:N113" si="116">C109/C107*100</f>
        <v>21.736351919063363</v>
      </c>
      <c r="D113" s="5">
        <f t="shared" si="116"/>
        <v>24.305402003862692</v>
      </c>
      <c r="E113" s="5">
        <f t="shared" si="116"/>
        <v>26.606863108714784</v>
      </c>
      <c r="F113" s="5">
        <f t="shared" si="116"/>
        <v>25.685058526628126</v>
      </c>
      <c r="G113" s="5">
        <f t="shared" si="116"/>
        <v>26.842940913093859</v>
      </c>
      <c r="H113" s="5">
        <f t="shared" si="116"/>
        <v>27.115776211892591</v>
      </c>
      <c r="I113" s="5">
        <f t="shared" si="116"/>
        <v>27.524268164429593</v>
      </c>
      <c r="J113" s="5">
        <f t="shared" si="116"/>
        <v>25.302447020776313</v>
      </c>
      <c r="K113" s="5">
        <f t="shared" si="116"/>
        <v>25.488929592977605</v>
      </c>
      <c r="L113" s="5">
        <f t="shared" si="116"/>
        <v>20.871654403012236</v>
      </c>
      <c r="M113" s="5">
        <f t="shared" si="116"/>
        <v>17.759593125441377</v>
      </c>
      <c r="N113" s="5">
        <f t="shared" si="116"/>
        <v>24.70402731161094</v>
      </c>
    </row>
    <row r="114" spans="1:14" x14ac:dyDescent="0.25">
      <c r="A114" s="30" t="s">
        <v>27</v>
      </c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</row>
    <row r="115" spans="1:14" x14ac:dyDescent="0.25">
      <c r="A115" s="12" t="s">
        <v>6</v>
      </c>
      <c r="B115" s="5">
        <v>1.8742958847839168</v>
      </c>
      <c r="C115" s="5">
        <v>6.5370878815060731</v>
      </c>
      <c r="D115" s="5">
        <v>10.619062274858374</v>
      </c>
      <c r="E115" s="5">
        <v>2.2000000000000002</v>
      </c>
      <c r="F115" s="5">
        <v>3.8363185131421123</v>
      </c>
      <c r="G115" s="5">
        <v>7.892608591105116</v>
      </c>
      <c r="H115" s="5">
        <v>7.4063846542976544</v>
      </c>
      <c r="I115" s="5">
        <v>11.887026454430865</v>
      </c>
      <c r="J115" s="5">
        <v>10.944833712772242</v>
      </c>
      <c r="K115" s="5">
        <v>18.227809760164121</v>
      </c>
      <c r="L115" s="5">
        <v>24.189175335683078</v>
      </c>
      <c r="M115" s="5">
        <v>25.762242043319027</v>
      </c>
      <c r="N115" s="5">
        <v>10.8</v>
      </c>
    </row>
    <row r="116" spans="1:14" x14ac:dyDescent="0.25">
      <c r="A116" s="12" t="s">
        <v>7</v>
      </c>
      <c r="B116" s="5">
        <v>1.2918947851074059</v>
      </c>
      <c r="C116" s="5">
        <v>4.9785135822741911</v>
      </c>
      <c r="D116" s="5">
        <v>10.388577869737947</v>
      </c>
      <c r="E116" s="5">
        <v>1.1943918402604892</v>
      </c>
      <c r="F116" s="5">
        <v>3.9964453919083098</v>
      </c>
      <c r="G116" s="5">
        <v>7.8516428536666627</v>
      </c>
      <c r="H116" s="5">
        <v>10.217322796065552</v>
      </c>
      <c r="I116" s="5">
        <v>16.31922656408884</v>
      </c>
      <c r="J116" s="5">
        <v>15.038739771627796</v>
      </c>
      <c r="K116" s="5">
        <v>21.02920782896507</v>
      </c>
      <c r="L116" s="5">
        <v>29.085207762688391</v>
      </c>
      <c r="M116" s="5">
        <v>31.834919322978017</v>
      </c>
      <c r="N116" s="5">
        <v>12.884226809516486</v>
      </c>
    </row>
    <row r="117" spans="1:14" x14ac:dyDescent="0.25">
      <c r="A117" s="12" t="s">
        <v>8</v>
      </c>
      <c r="B117" s="5">
        <v>1.1000000000000001</v>
      </c>
      <c r="C117" s="5">
        <v>9.6</v>
      </c>
      <c r="D117" s="5">
        <v>9.1</v>
      </c>
      <c r="E117" s="5">
        <v>3.7</v>
      </c>
      <c r="F117" s="5">
        <v>2.2999999999999998</v>
      </c>
      <c r="G117" s="5">
        <v>6.7</v>
      </c>
      <c r="H117" s="5">
        <v>-0.8</v>
      </c>
      <c r="I117" s="5">
        <v>0.5</v>
      </c>
      <c r="J117" s="5">
        <v>-0.8</v>
      </c>
      <c r="K117" s="5">
        <v>9.6</v>
      </c>
      <c r="L117" s="5">
        <v>7.2</v>
      </c>
      <c r="M117" s="5">
        <v>2.4479356960175362</v>
      </c>
      <c r="N117" s="5">
        <v>3.7</v>
      </c>
    </row>
    <row r="118" spans="1:14" x14ac:dyDescent="0.25">
      <c r="A118" s="12" t="s">
        <v>9</v>
      </c>
      <c r="B118" s="5">
        <v>9.5280442101243673E-2</v>
      </c>
      <c r="C118" s="5">
        <v>1.8199233716475098</v>
      </c>
      <c r="D118" s="5">
        <v>3.0105684090259985</v>
      </c>
      <c r="E118" s="5">
        <v>5.0131501261338682</v>
      </c>
      <c r="F118" s="5">
        <v>2.6829268292682964</v>
      </c>
      <c r="G118" s="5">
        <v>5.4929991187701948</v>
      </c>
      <c r="H118" s="5">
        <v>5.9942281307659524</v>
      </c>
      <c r="I118" s="5">
        <v>8.851846529673816</v>
      </c>
      <c r="J118" s="5">
        <v>7.5941472775245957</v>
      </c>
      <c r="K118" s="5">
        <v>11.793405943521762</v>
      </c>
      <c r="L118" s="5">
        <v>15.702290512366474</v>
      </c>
      <c r="M118" s="5">
        <v>19.290479078229236</v>
      </c>
      <c r="N118" s="5">
        <v>7.3</v>
      </c>
    </row>
    <row r="119" spans="1:14" x14ac:dyDescent="0.25">
      <c r="A119" s="12" t="s">
        <v>10</v>
      </c>
      <c r="B119" s="5">
        <v>14.917679238335712</v>
      </c>
      <c r="C119" s="5">
        <v>3.5234308149192088</v>
      </c>
      <c r="D119" s="5">
        <v>-3.2827617362496704</v>
      </c>
      <c r="E119" s="5">
        <v>4.4028800794504672</v>
      </c>
      <c r="F119" s="5">
        <v>2.4657651124098776</v>
      </c>
      <c r="G119" s="5">
        <v>2.7</v>
      </c>
      <c r="H119" s="5">
        <v>4</v>
      </c>
      <c r="I119" s="5">
        <v>-0.50416751372229629</v>
      </c>
      <c r="J119" s="5">
        <v>1.1802766393442561</v>
      </c>
      <c r="K119" s="5">
        <v>7.4941176470588289</v>
      </c>
      <c r="L119" s="5">
        <v>2.1289821289821362</v>
      </c>
      <c r="M119" s="5">
        <v>-4.072546056125157</v>
      </c>
      <c r="N119" s="5">
        <v>2.6</v>
      </c>
    </row>
    <row r="120" spans="1:14" x14ac:dyDescent="0.25">
      <c r="A120" s="13" t="s">
        <v>28</v>
      </c>
      <c r="B120" s="5">
        <v>0.27933544858508313</v>
      </c>
      <c r="C120" s="5">
        <v>1.5488198116857941</v>
      </c>
      <c r="D120" s="5">
        <v>5.271753502442472</v>
      </c>
      <c r="E120" s="5">
        <v>5.2971966209475791</v>
      </c>
      <c r="F120" s="5">
        <v>2.971538304636149</v>
      </c>
      <c r="G120" s="5">
        <v>4.9000000000000004</v>
      </c>
      <c r="H120" s="5">
        <v>6.4</v>
      </c>
      <c r="I120" s="5">
        <v>10.250014586615317</v>
      </c>
      <c r="J120" s="5">
        <v>9.3304050672447865</v>
      </c>
      <c r="K120" s="5">
        <v>14.694231640183959</v>
      </c>
      <c r="L120" s="5">
        <v>18.854660663516935</v>
      </c>
      <c r="M120" s="5">
        <v>20.217022996806897</v>
      </c>
      <c r="N120" s="5">
        <v>8.4</v>
      </c>
    </row>
    <row r="121" spans="1:14" x14ac:dyDescent="0.25">
      <c r="A121" s="12" t="s">
        <v>30</v>
      </c>
      <c r="B121" s="5">
        <v>-0.14160960224158003</v>
      </c>
      <c r="C121" s="5">
        <v>0.63565521285132576</v>
      </c>
      <c r="D121" s="5">
        <v>-0.31288243660949888</v>
      </c>
      <c r="E121" s="5">
        <v>0.40681954020897138</v>
      </c>
      <c r="F121" s="5">
        <v>-0.36709335687872269</v>
      </c>
      <c r="G121" s="5">
        <v>-0.28723347966263901</v>
      </c>
      <c r="H121" s="5">
        <v>-2.2340911055597523</v>
      </c>
      <c r="I121" s="5">
        <v>-3.0920370595215019</v>
      </c>
      <c r="J121" s="5">
        <v>-2.9563625382036314</v>
      </c>
      <c r="K121" s="5">
        <v>-1.9908492115308576</v>
      </c>
      <c r="L121" s="5">
        <v>-3.3026249693636238</v>
      </c>
      <c r="M121" s="5">
        <v>-4.0415904128956051</v>
      </c>
      <c r="N121" s="10">
        <v>-2.0636337033554035</v>
      </c>
    </row>
    <row r="140" spans="2:2" x14ac:dyDescent="0.25">
      <c r="B140">
        <f>1000</f>
        <v>1000</v>
      </c>
    </row>
  </sheetData>
  <mergeCells count="18">
    <mergeCell ref="B4:N4"/>
    <mergeCell ref="A6:N6"/>
    <mergeCell ref="A14:N14"/>
    <mergeCell ref="A54:N54"/>
    <mergeCell ref="A94:N94"/>
    <mergeCell ref="A26:N26"/>
    <mergeCell ref="A34:N34"/>
    <mergeCell ref="B24:N24"/>
    <mergeCell ref="B44:N44"/>
    <mergeCell ref="A46:N46"/>
    <mergeCell ref="B104:N104"/>
    <mergeCell ref="A106:N106"/>
    <mergeCell ref="A114:N114"/>
    <mergeCell ref="B64:N64"/>
    <mergeCell ref="A66:N66"/>
    <mergeCell ref="A74:N74"/>
    <mergeCell ref="B84:N84"/>
    <mergeCell ref="A86:N86"/>
  </mergeCells>
  <conditionalFormatting sqref="N75:N79">
    <cfRule type="cellIs" dxfId="179" priority="115" operator="lessThan">
      <formula>0</formula>
    </cfRule>
    <cfRule type="cellIs" dxfId="178" priority="116" operator="greaterThan">
      <formula>0</formula>
    </cfRule>
  </conditionalFormatting>
  <conditionalFormatting sqref="N95:N99">
    <cfRule type="cellIs" dxfId="177" priority="113" operator="lessThan">
      <formula>0</formula>
    </cfRule>
    <cfRule type="cellIs" dxfId="176" priority="114" operator="greaterThan">
      <formula>0</formula>
    </cfRule>
  </conditionalFormatting>
  <conditionalFormatting sqref="B75:C81 D81">
    <cfRule type="cellIs" dxfId="175" priority="109" operator="lessThan">
      <formula>0</formula>
    </cfRule>
    <cfRule type="cellIs" dxfId="174" priority="110" operator="greaterThan">
      <formula>0</formula>
    </cfRule>
  </conditionalFormatting>
  <conditionalFormatting sqref="B95:M101 N100:N101">
    <cfRule type="cellIs" dxfId="173" priority="107" operator="lessThan">
      <formula>0</formula>
    </cfRule>
    <cfRule type="cellIs" dxfId="172" priority="108" operator="greaterThan">
      <formula>0</formula>
    </cfRule>
  </conditionalFormatting>
  <conditionalFormatting sqref="N115:N121">
    <cfRule type="cellIs" dxfId="171" priority="105" operator="lessThan">
      <formula>0</formula>
    </cfRule>
    <cfRule type="cellIs" dxfId="170" priority="106" operator="greaterThan">
      <formula>0</formula>
    </cfRule>
  </conditionalFormatting>
  <conditionalFormatting sqref="B115:M121">
    <cfRule type="cellIs" dxfId="169" priority="101" operator="lessThan">
      <formula>0</formula>
    </cfRule>
    <cfRule type="cellIs" dxfId="168" priority="102" operator="greaterThan">
      <formula>0</formula>
    </cfRule>
  </conditionalFormatting>
  <conditionalFormatting sqref="D75:D80">
    <cfRule type="cellIs" dxfId="167" priority="89" operator="lessThan">
      <formula>0</formula>
    </cfRule>
    <cfRule type="cellIs" dxfId="166" priority="90" operator="greaterThan">
      <formula>0</formula>
    </cfRule>
  </conditionalFormatting>
  <conditionalFormatting sqref="E75:G80">
    <cfRule type="cellIs" dxfId="165" priority="85" operator="lessThan">
      <formula>0</formula>
    </cfRule>
    <cfRule type="cellIs" dxfId="164" priority="86" operator="greaterThan">
      <formula>0</formula>
    </cfRule>
  </conditionalFormatting>
  <conditionalFormatting sqref="E81:M81">
    <cfRule type="cellIs" dxfId="163" priority="83" operator="lessThan">
      <formula>0</formula>
    </cfRule>
    <cfRule type="cellIs" dxfId="162" priority="84" operator="greaterThan">
      <formula>0</formula>
    </cfRule>
  </conditionalFormatting>
  <conditionalFormatting sqref="H75:M80">
    <cfRule type="cellIs" dxfId="161" priority="81" operator="lessThan">
      <formula>0</formula>
    </cfRule>
    <cfRule type="cellIs" dxfId="160" priority="82" operator="greaterThan">
      <formula>0</formula>
    </cfRule>
  </conditionalFormatting>
  <conditionalFormatting sqref="N80:N81">
    <cfRule type="cellIs" dxfId="159" priority="79" operator="lessThan">
      <formula>0</formula>
    </cfRule>
    <cfRule type="cellIs" dxfId="158" priority="80" operator="greaterThan">
      <formula>0</formula>
    </cfRule>
  </conditionalFormatting>
  <conditionalFormatting sqref="B55:M60">
    <cfRule type="cellIs" dxfId="157" priority="63" operator="lessThan">
      <formula>0</formula>
    </cfRule>
    <cfRule type="cellIs" dxfId="156" priority="64" operator="greaterThan">
      <formula>0</formula>
    </cfRule>
  </conditionalFormatting>
  <conditionalFormatting sqref="B61:M61">
    <cfRule type="cellIs" dxfId="155" priority="61" operator="lessThan">
      <formula>0</formula>
    </cfRule>
    <cfRule type="cellIs" dxfId="154" priority="62" operator="greaterThan">
      <formula>0</formula>
    </cfRule>
  </conditionalFormatting>
  <conditionalFormatting sqref="N55:N59">
    <cfRule type="cellIs" dxfId="153" priority="59" operator="lessThan">
      <formula>0</formula>
    </cfRule>
    <cfRule type="cellIs" dxfId="152" priority="60" operator="greaterThan">
      <formula>0</formula>
    </cfRule>
  </conditionalFormatting>
  <conditionalFormatting sqref="N60">
    <cfRule type="cellIs" dxfId="151" priority="57" operator="lessThan">
      <formula>0</formula>
    </cfRule>
    <cfRule type="cellIs" dxfId="150" priority="58" operator="greaterThan">
      <formula>0</formula>
    </cfRule>
  </conditionalFormatting>
  <conditionalFormatting sqref="N61">
    <cfRule type="cellIs" dxfId="149" priority="55" operator="lessThan">
      <formula>0</formula>
    </cfRule>
    <cfRule type="cellIs" dxfId="148" priority="56" operator="greaterThan">
      <formula>0</formula>
    </cfRule>
  </conditionalFormatting>
  <conditionalFormatting sqref="N35:N39">
    <cfRule type="cellIs" dxfId="147" priority="39" operator="lessThan">
      <formula>0</formula>
    </cfRule>
    <cfRule type="cellIs" dxfId="146" priority="40" operator="greaterThan">
      <formula>0</formula>
    </cfRule>
  </conditionalFormatting>
  <conditionalFormatting sqref="N41">
    <cfRule type="cellIs" dxfId="145" priority="35" operator="lessThan">
      <formula>0</formula>
    </cfRule>
    <cfRule type="cellIs" dxfId="144" priority="36" operator="greaterThan">
      <formula>0</formula>
    </cfRule>
  </conditionalFormatting>
  <conditionalFormatting sqref="B35:M40">
    <cfRule type="cellIs" dxfId="143" priority="43" operator="lessThan">
      <formula>0</formula>
    </cfRule>
    <cfRule type="cellIs" dxfId="142" priority="44" operator="greaterThan">
      <formula>0</formula>
    </cfRule>
  </conditionalFormatting>
  <conditionalFormatting sqref="B41:M41">
    <cfRule type="cellIs" dxfId="141" priority="41" operator="lessThan">
      <formula>0</formula>
    </cfRule>
    <cfRule type="cellIs" dxfId="140" priority="42" operator="greaterThan">
      <formula>0</formula>
    </cfRule>
  </conditionalFormatting>
  <conditionalFormatting sqref="N40">
    <cfRule type="cellIs" dxfId="139" priority="37" operator="lessThan">
      <formula>0</formula>
    </cfRule>
    <cfRule type="cellIs" dxfId="138" priority="38" operator="greaterThan">
      <formula>0</formula>
    </cfRule>
  </conditionalFormatting>
  <conditionalFormatting sqref="B15:M20">
    <cfRule type="cellIs" dxfId="137" priority="33" operator="lessThan">
      <formula>0</formula>
    </cfRule>
    <cfRule type="cellIs" dxfId="136" priority="34" operator="greaterThan">
      <formula>0</formula>
    </cfRule>
  </conditionalFormatting>
  <conditionalFormatting sqref="B21:M21">
    <cfRule type="cellIs" dxfId="135" priority="31" operator="lessThan">
      <formula>0</formula>
    </cfRule>
    <cfRule type="cellIs" dxfId="134" priority="32" operator="greaterThan">
      <formula>0</formula>
    </cfRule>
  </conditionalFormatting>
  <conditionalFormatting sqref="N15:N20">
    <cfRule type="cellIs" dxfId="133" priority="13" operator="lessThan">
      <formula>0</formula>
    </cfRule>
    <cfRule type="cellIs" dxfId="132" priority="14" operator="greaterThan">
      <formula>0</formula>
    </cfRule>
  </conditionalFormatting>
  <conditionalFormatting sqref="N21">
    <cfRule type="cellIs" dxfId="131" priority="1" operator="lessThan">
      <formula>0</formula>
    </cfRule>
    <cfRule type="cellIs" dxfId="130" priority="2" operator="greaterThan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P179"/>
  <sheetViews>
    <sheetView tabSelected="1" topLeftCell="A19" zoomScale="80" zoomScaleNormal="80" workbookViewId="0">
      <selection activeCell="H35" sqref="H35"/>
    </sheetView>
  </sheetViews>
  <sheetFormatPr baseColWidth="10" defaultRowHeight="15" x14ac:dyDescent="0.25"/>
  <cols>
    <col min="1" max="1" width="42.42578125" customWidth="1"/>
    <col min="14" max="14" width="16.5703125" customWidth="1"/>
    <col min="15" max="15" width="14.140625" bestFit="1" customWidth="1"/>
    <col min="16" max="16" width="17.140625" customWidth="1"/>
  </cols>
  <sheetData>
    <row r="2" spans="1:16" x14ac:dyDescent="0.25">
      <c r="A2" s="1" t="s">
        <v>52</v>
      </c>
    </row>
    <row r="3" spans="1:16" x14ac:dyDescent="0.25">
      <c r="A3" s="1"/>
    </row>
    <row r="4" spans="1:16" x14ac:dyDescent="0.25">
      <c r="B4" s="29">
        <v>2023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x14ac:dyDescent="0.25">
      <c r="A5" s="1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6" t="s">
        <v>41</v>
      </c>
      <c r="O5" s="25"/>
      <c r="P5" s="26" t="s">
        <v>41</v>
      </c>
    </row>
    <row r="6" spans="1:16" x14ac:dyDescent="0.25">
      <c r="A6" s="1"/>
      <c r="B6" s="26" t="s">
        <v>32</v>
      </c>
      <c r="C6" s="26" t="s">
        <v>33</v>
      </c>
      <c r="D6" s="26" t="s">
        <v>34</v>
      </c>
      <c r="E6" s="26" t="s">
        <v>14</v>
      </c>
      <c r="F6" s="26" t="s">
        <v>35</v>
      </c>
      <c r="G6" s="26" t="s">
        <v>36</v>
      </c>
      <c r="H6" s="26" t="s">
        <v>37</v>
      </c>
      <c r="I6" s="26" t="s">
        <v>15</v>
      </c>
      <c r="J6" s="26" t="s">
        <v>16</v>
      </c>
      <c r="K6" s="26" t="s">
        <v>38</v>
      </c>
      <c r="L6" s="26" t="s">
        <v>18</v>
      </c>
      <c r="M6" s="26" t="s">
        <v>39</v>
      </c>
      <c r="N6" s="26" t="s">
        <v>42</v>
      </c>
      <c r="O6" s="26" t="s">
        <v>40</v>
      </c>
      <c r="P6" s="26" t="s">
        <v>43</v>
      </c>
    </row>
    <row r="7" spans="1:16" x14ac:dyDescent="0.25">
      <c r="A7" s="30" t="s">
        <v>31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2"/>
    </row>
    <row r="8" spans="1:16" x14ac:dyDescent="0.25">
      <c r="A8" s="2" t="s">
        <v>44</v>
      </c>
      <c r="B8" s="3">
        <f>'DE_VIE Gruppe inkl. MLA und KSC'!B8</f>
        <v>1669566</v>
      </c>
      <c r="C8" s="3">
        <f>'DE_VIE Gruppe inkl. MLA und KSC'!C8</f>
        <v>1605099</v>
      </c>
      <c r="D8" s="3">
        <f>'DE_VIE Gruppe inkl. MLA und KSC'!D8</f>
        <v>2050536</v>
      </c>
      <c r="E8" s="3">
        <f>'DE_VIE Gruppe inkl. MLA und KSC'!E8</f>
        <v>2465229</v>
      </c>
      <c r="F8" s="3">
        <f>'DE_VIE Gruppe inkl. MLA und KSC'!F8</f>
        <v>2700725</v>
      </c>
      <c r="G8" s="3">
        <f>'DE_VIE Gruppe inkl. MLA und KSC'!G8</f>
        <v>2836449</v>
      </c>
      <c r="H8" s="3">
        <f>'DE_VIE Gruppe inkl. MLA und KSC'!H8</f>
        <v>3144573</v>
      </c>
      <c r="I8" s="3">
        <f>'DE_VIE Gruppe inkl. MLA und KSC'!I8</f>
        <v>3103842</v>
      </c>
      <c r="J8" s="3"/>
      <c r="K8" s="3"/>
      <c r="L8" s="3"/>
      <c r="M8" s="3"/>
      <c r="N8" s="5">
        <f>'DE_VIE Gruppe inkl. MLA und KSC'!N8</f>
        <v>12.132655638041644</v>
      </c>
      <c r="O8" s="3">
        <f>'DE_VIE Gruppe inkl. MLA und KSC'!O8</f>
        <v>19576019</v>
      </c>
      <c r="P8" s="5">
        <f>'DE_VIE Gruppe inkl. MLA und KSC'!P8</f>
        <v>32.456715128076773</v>
      </c>
    </row>
    <row r="9" spans="1:16" x14ac:dyDescent="0.25">
      <c r="A9" s="2" t="s">
        <v>45</v>
      </c>
      <c r="B9" s="3">
        <f>'DE_VIE Gruppe inkl. MLA und KSC'!B9</f>
        <v>1326485</v>
      </c>
      <c r="C9" s="3">
        <f>'DE_VIE Gruppe inkl. MLA und KSC'!C9</f>
        <v>1294535</v>
      </c>
      <c r="D9" s="3">
        <f>'DE_VIE Gruppe inkl. MLA und KSC'!D9</f>
        <v>1570888</v>
      </c>
      <c r="E9" s="3">
        <f>'DE_VIE Gruppe inkl. MLA und KSC'!E9</f>
        <v>1894460</v>
      </c>
      <c r="F9" s="3">
        <f>'DE_VIE Gruppe inkl. MLA und KSC'!F9</f>
        <v>2052967</v>
      </c>
      <c r="G9" s="3">
        <f>'DE_VIE Gruppe inkl. MLA und KSC'!G9</f>
        <v>2156112</v>
      </c>
      <c r="H9" s="3">
        <f>'DE_VIE Gruppe inkl. MLA und KSC'!H9</f>
        <v>2394120</v>
      </c>
      <c r="I9" s="3">
        <f>'DE_VIE Gruppe inkl. MLA und KSC'!I9</f>
        <v>2343709</v>
      </c>
      <c r="J9" s="3"/>
      <c r="K9" s="3"/>
      <c r="L9" s="3"/>
      <c r="M9" s="3"/>
      <c r="N9" s="5">
        <f>'DE_VIE Gruppe inkl. MLA und KSC'!N9</f>
        <v>17.488747200899123</v>
      </c>
      <c r="O9" s="3">
        <f>'DE_VIE Gruppe inkl. MLA und KSC'!O9</f>
        <v>15033276</v>
      </c>
      <c r="P9" s="5">
        <f>'DE_VIE Gruppe inkl. MLA und KSC'!P9</f>
        <v>35.222400470611738</v>
      </c>
    </row>
    <row r="10" spans="1:16" x14ac:dyDescent="0.25">
      <c r="A10" s="2" t="s">
        <v>46</v>
      </c>
      <c r="B10" s="3">
        <f>'DE_VIE Gruppe inkl. MLA und KSC'!B10</f>
        <v>337068</v>
      </c>
      <c r="C10" s="3">
        <f>'DE_VIE Gruppe inkl. MLA und KSC'!C10</f>
        <v>305990</v>
      </c>
      <c r="D10" s="3">
        <f>'DE_VIE Gruppe inkl. MLA und KSC'!D10</f>
        <v>473280</v>
      </c>
      <c r="E10" s="3">
        <f>'DE_VIE Gruppe inkl. MLA und KSC'!E10</f>
        <v>564522</v>
      </c>
      <c r="F10" s="3">
        <f>'DE_VIE Gruppe inkl. MLA und KSC'!F10</f>
        <v>641866</v>
      </c>
      <c r="G10" s="3">
        <f>'DE_VIE Gruppe inkl. MLA und KSC'!G10</f>
        <v>672660</v>
      </c>
      <c r="H10" s="3">
        <f>'DE_VIE Gruppe inkl. MLA und KSC'!H10</f>
        <v>741754</v>
      </c>
      <c r="I10" s="3">
        <f>'DE_VIE Gruppe inkl. MLA und KSC'!I10</f>
        <v>751962</v>
      </c>
      <c r="J10" s="3"/>
      <c r="K10" s="3"/>
      <c r="L10" s="3"/>
      <c r="M10" s="3"/>
      <c r="N10" s="5">
        <f>'DE_VIE Gruppe inkl. MLA und KSC'!N10</f>
        <v>-2.0742554272096259</v>
      </c>
      <c r="O10" s="3">
        <f>'DE_VIE Gruppe inkl. MLA und KSC'!O10</f>
        <v>4489102</v>
      </c>
      <c r="P10" s="5">
        <f>'DE_VIE Gruppe inkl. MLA und KSC'!P10</f>
        <v>24.300001162949748</v>
      </c>
    </row>
    <row r="11" spans="1:16" x14ac:dyDescent="0.25">
      <c r="A11" s="2" t="s">
        <v>47</v>
      </c>
      <c r="B11" s="3">
        <f>'DE_VIE Gruppe inkl. MLA und KSC'!B11</f>
        <v>14428</v>
      </c>
      <c r="C11" s="3">
        <f>'DE_VIE Gruppe inkl. MLA und KSC'!C11</f>
        <v>12929</v>
      </c>
      <c r="D11" s="3">
        <f>'DE_VIE Gruppe inkl. MLA und KSC'!D11</f>
        <v>16114</v>
      </c>
      <c r="E11" s="3">
        <f>'DE_VIE Gruppe inkl. MLA und KSC'!E11</f>
        <v>18666</v>
      </c>
      <c r="F11" s="3">
        <f>'DE_VIE Gruppe inkl. MLA und KSC'!F11</f>
        <v>20440</v>
      </c>
      <c r="G11" s="3">
        <f>'DE_VIE Gruppe inkl. MLA und KSC'!G11</f>
        <v>20715</v>
      </c>
      <c r="H11" s="3">
        <f>'DE_VIE Gruppe inkl. MLA und KSC'!H11</f>
        <v>21779</v>
      </c>
      <c r="I11" s="3">
        <f>'DE_VIE Gruppe inkl. MLA und KSC'!I11</f>
        <v>21676</v>
      </c>
      <c r="J11" s="3"/>
      <c r="K11" s="3"/>
      <c r="L11" s="3"/>
      <c r="M11" s="3"/>
      <c r="N11" s="5">
        <f>'DE_VIE Gruppe inkl. MLA und KSC'!N11</f>
        <v>9.2210017131915798</v>
      </c>
      <c r="O11" s="3">
        <f>'DE_VIE Gruppe inkl. MLA und KSC'!O11</f>
        <v>146747</v>
      </c>
      <c r="P11" s="5">
        <f>'DE_VIE Gruppe inkl. MLA und KSC'!P11</f>
        <v>22.103975636950636</v>
      </c>
    </row>
    <row r="12" spans="1:16" x14ac:dyDescent="0.25">
      <c r="A12" s="2" t="s">
        <v>48</v>
      </c>
      <c r="B12" s="6">
        <f>'DE_VIE Gruppe inkl. MLA und KSC'!B12</f>
        <v>17978609.460000001</v>
      </c>
      <c r="C12" s="6">
        <f>'DE_VIE Gruppe inkl. MLA und KSC'!C12</f>
        <v>17658480.07</v>
      </c>
      <c r="D12" s="6">
        <f>'DE_VIE Gruppe inkl. MLA und KSC'!D12</f>
        <v>23236690.870000001</v>
      </c>
      <c r="E12" s="6">
        <f>'DE_VIE Gruppe inkl. MLA und KSC'!E12</f>
        <v>20663599.579999998</v>
      </c>
      <c r="F12" s="6">
        <f>'DE_VIE Gruppe inkl. MLA und KSC'!F12</f>
        <v>20239355.18</v>
      </c>
      <c r="G12" s="6">
        <f>'DE_VIE Gruppe inkl. MLA und KSC'!G12</f>
        <v>20480526.09</v>
      </c>
      <c r="H12" s="6">
        <f>'DE_VIE Gruppe inkl. MLA und KSC'!H12</f>
        <v>20545575.129999999</v>
      </c>
      <c r="I12" s="6">
        <f>'DE_VIE Gruppe inkl. MLA und KSC'!I12</f>
        <v>19796732.789999999</v>
      </c>
      <c r="J12" s="6"/>
      <c r="K12" s="6"/>
      <c r="L12" s="6"/>
      <c r="M12" s="6"/>
      <c r="N12" s="5">
        <f>'DE_VIE Gruppe inkl. MLA und KSC'!N12</f>
        <v>0.74810659566326709</v>
      </c>
      <c r="O12" s="6">
        <f>'DE_VIE Gruppe inkl. MLA und KSC'!O12</f>
        <v>160599569.16999999</v>
      </c>
      <c r="P12" s="5">
        <f>'DE_VIE Gruppe inkl. MLA und KSC'!P12</f>
        <v>-2.6654760991728033</v>
      </c>
    </row>
    <row r="13" spans="1:16" x14ac:dyDescent="0.25">
      <c r="A13" s="2" t="s">
        <v>55</v>
      </c>
      <c r="B13" s="3">
        <f>'DE_VIE Gruppe inkl. MLA und KSC'!B13</f>
        <v>606781</v>
      </c>
      <c r="C13" s="3">
        <f>'DE_VIE Gruppe inkl. MLA und KSC'!C13</f>
        <v>542190</v>
      </c>
      <c r="D13" s="3">
        <f>'DE_VIE Gruppe inkl. MLA und KSC'!D13</f>
        <v>674061</v>
      </c>
      <c r="E13" s="3">
        <f>'DE_VIE Gruppe inkl. MLA und KSC'!E13</f>
        <v>776703</v>
      </c>
      <c r="F13" s="3">
        <f>'DE_VIE Gruppe inkl. MLA und KSC'!F13</f>
        <v>851284</v>
      </c>
      <c r="G13" s="3">
        <f>'DE_VIE Gruppe inkl. MLA und KSC'!G13</f>
        <v>866341</v>
      </c>
      <c r="H13" s="3">
        <f>'DE_VIE Gruppe inkl. MLA und KSC'!H13</f>
        <v>910858</v>
      </c>
      <c r="I13" s="3">
        <f>'DE_VIE Gruppe inkl. MLA und KSC'!I13</f>
        <v>906302</v>
      </c>
      <c r="J13" s="3"/>
      <c r="K13" s="3"/>
      <c r="L13" s="3"/>
      <c r="M13" s="3"/>
      <c r="N13" s="5">
        <f>'DE_VIE Gruppe inkl. MLA und KSC'!N13</f>
        <v>10.602595488039125</v>
      </c>
      <c r="O13" s="3">
        <f>'DE_VIE Gruppe inkl. MLA und KSC'!O13</f>
        <v>6134520</v>
      </c>
      <c r="P13" s="5">
        <f>'DE_VIE Gruppe inkl. MLA und KSC'!P13</f>
        <v>22.015580629769005</v>
      </c>
    </row>
    <row r="14" spans="1:16" x14ac:dyDescent="0.25">
      <c r="A14" s="30" t="s">
        <v>49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2"/>
    </row>
    <row r="15" spans="1:16" x14ac:dyDescent="0.25">
      <c r="A15" s="2" t="s">
        <v>44</v>
      </c>
      <c r="B15" s="3">
        <f>'DE_VIE Gruppe inkl. MLA und KSC'!B15</f>
        <v>379335</v>
      </c>
      <c r="C15" s="3">
        <f>'DE_VIE Gruppe inkl. MLA und KSC'!C15</f>
        <v>379073</v>
      </c>
      <c r="D15" s="3">
        <f>'DE_VIE Gruppe inkl. MLA und KSC'!D15</f>
        <v>487117</v>
      </c>
      <c r="E15" s="3">
        <f>'DE_VIE Gruppe inkl. MLA und KSC'!E15</f>
        <v>708388</v>
      </c>
      <c r="F15" s="3">
        <f>'DE_VIE Gruppe inkl. MLA und KSC'!F15</f>
        <v>726299</v>
      </c>
      <c r="G15" s="3">
        <f>'DE_VIE Gruppe inkl. MLA und KSC'!G15</f>
        <v>754258</v>
      </c>
      <c r="H15" s="3">
        <f>'DE_VIE Gruppe inkl. MLA und KSC'!H15</f>
        <v>848716</v>
      </c>
      <c r="I15" s="3">
        <f>'DE_VIE Gruppe inkl. MLA und KSC'!I15</f>
        <v>878462</v>
      </c>
      <c r="J15" s="3"/>
      <c r="K15" s="3"/>
      <c r="L15" s="3"/>
      <c r="M15" s="3"/>
      <c r="N15" s="5">
        <f>'DE_VIE Gruppe inkl. MLA und KSC'!N15</f>
        <v>23.358357135434659</v>
      </c>
      <c r="O15" s="3">
        <f>'DE_VIE Gruppe inkl. MLA und KSC'!O15</f>
        <v>5161648</v>
      </c>
      <c r="P15" s="5">
        <f>'DE_VIE Gruppe inkl. MLA und KSC'!P15</f>
        <v>37.770291208390837</v>
      </c>
    </row>
    <row r="16" spans="1:16" x14ac:dyDescent="0.25">
      <c r="A16" s="2" t="s">
        <v>45</v>
      </c>
      <c r="B16" s="3">
        <f>'DE_VIE Gruppe inkl. MLA und KSC'!B16</f>
        <v>377827</v>
      </c>
      <c r="C16" s="3">
        <f>'DE_VIE Gruppe inkl. MLA und KSC'!C16</f>
        <v>378195</v>
      </c>
      <c r="D16" s="3">
        <f>'DE_VIE Gruppe inkl. MLA und KSC'!D16</f>
        <v>485539</v>
      </c>
      <c r="E16" s="3">
        <f>'DE_VIE Gruppe inkl. MLA und KSC'!E16</f>
        <v>704398</v>
      </c>
      <c r="F16" s="3">
        <f>'DE_VIE Gruppe inkl. MLA und KSC'!F16</f>
        <v>723589</v>
      </c>
      <c r="G16" s="3">
        <f>'DE_VIE Gruppe inkl. MLA und KSC'!G16</f>
        <v>750899</v>
      </c>
      <c r="H16" s="3">
        <f>'DE_VIE Gruppe inkl. MLA und KSC'!H16</f>
        <v>845304</v>
      </c>
      <c r="I16" s="3">
        <f>'DE_VIE Gruppe inkl. MLA und KSC'!I16</f>
        <v>875277</v>
      </c>
      <c r="J16" s="3"/>
      <c r="K16" s="3"/>
      <c r="L16" s="3"/>
      <c r="M16" s="3"/>
      <c r="N16" s="5">
        <f>'DE_VIE Gruppe inkl. MLA und KSC'!N16</f>
        <v>23.038266145243224</v>
      </c>
      <c r="O16" s="3">
        <f>'DE_VIE Gruppe inkl. MLA und KSC'!O16</f>
        <v>5141028</v>
      </c>
      <c r="P16" s="5">
        <f>'DE_VIE Gruppe inkl. MLA und KSC'!P16</f>
        <v>37.417432379551244</v>
      </c>
    </row>
    <row r="17" spans="1:16" x14ac:dyDescent="0.25">
      <c r="A17" s="2" t="s">
        <v>46</v>
      </c>
      <c r="B17" s="3">
        <f>'DE_VIE Gruppe inkl. MLA und KSC'!B17</f>
        <v>1504</v>
      </c>
      <c r="C17" s="3">
        <f>'DE_VIE Gruppe inkl. MLA und KSC'!C17</f>
        <v>878</v>
      </c>
      <c r="D17" s="3">
        <f>'DE_VIE Gruppe inkl. MLA und KSC'!D17</f>
        <v>1576</v>
      </c>
      <c r="E17" s="3">
        <f>'DE_VIE Gruppe inkl. MLA und KSC'!E17</f>
        <v>3986</v>
      </c>
      <c r="F17" s="3">
        <f>'DE_VIE Gruppe inkl. MLA und KSC'!F17</f>
        <v>2710</v>
      </c>
      <c r="G17" s="3">
        <f>'DE_VIE Gruppe inkl. MLA und KSC'!G17</f>
        <v>3358</v>
      </c>
      <c r="H17" s="3">
        <f>'DE_VIE Gruppe inkl. MLA und KSC'!H17</f>
        <v>3412</v>
      </c>
      <c r="I17" s="3">
        <f>'DE_VIE Gruppe inkl. MLA und KSC'!I17</f>
        <v>3182</v>
      </c>
      <c r="J17" s="3"/>
      <c r="K17" s="3"/>
      <c r="L17" s="3"/>
      <c r="M17" s="3"/>
      <c r="N17" s="5">
        <f>'DE_VIE Gruppe inkl. MLA und KSC'!N17</f>
        <v>333.51498637602185</v>
      </c>
      <c r="O17" s="3">
        <f>'DE_VIE Gruppe inkl. MLA und KSC'!O17</f>
        <v>20606</v>
      </c>
      <c r="P17" s="5">
        <f>'DE_VIE Gruppe inkl. MLA und KSC'!P17</f>
        <v>284.01043607901602</v>
      </c>
    </row>
    <row r="18" spans="1:16" x14ac:dyDescent="0.25">
      <c r="A18" s="2" t="s">
        <v>47</v>
      </c>
      <c r="B18" s="3">
        <f>'DE_VIE Gruppe inkl. MLA und KSC'!B18</f>
        <v>2845</v>
      </c>
      <c r="C18" s="3">
        <f>'DE_VIE Gruppe inkl. MLA und KSC'!C18</f>
        <v>2636</v>
      </c>
      <c r="D18" s="3">
        <f>'DE_VIE Gruppe inkl. MLA und KSC'!D18</f>
        <v>3344</v>
      </c>
      <c r="E18" s="3">
        <f>'DE_VIE Gruppe inkl. MLA und KSC'!E18</f>
        <v>4680</v>
      </c>
      <c r="F18" s="3">
        <f>'DE_VIE Gruppe inkl. MLA und KSC'!F18</f>
        <v>4925</v>
      </c>
      <c r="G18" s="3">
        <f>'DE_VIE Gruppe inkl. MLA und KSC'!G18</f>
        <v>4909</v>
      </c>
      <c r="H18" s="3">
        <f>'DE_VIE Gruppe inkl. MLA und KSC'!H18</f>
        <v>5304</v>
      </c>
      <c r="I18" s="3">
        <f>'DE_VIE Gruppe inkl. MLA und KSC'!I18</f>
        <v>5341</v>
      </c>
      <c r="J18" s="3"/>
      <c r="K18" s="3"/>
      <c r="L18" s="3"/>
      <c r="M18" s="3"/>
      <c r="N18" s="5">
        <f>'DE_VIE Gruppe inkl. MLA und KSC'!N18</f>
        <v>20.755143567714217</v>
      </c>
      <c r="O18" s="3">
        <f>'DE_VIE Gruppe inkl. MLA und KSC'!O18</f>
        <v>33984</v>
      </c>
      <c r="P18" s="5">
        <f>'DE_VIE Gruppe inkl. MLA und KSC'!P18</f>
        <v>28.483931947069951</v>
      </c>
    </row>
    <row r="19" spans="1:16" x14ac:dyDescent="0.25">
      <c r="A19" s="2" t="s">
        <v>48</v>
      </c>
      <c r="B19" s="6">
        <f>'DE_VIE Gruppe inkl. MLA und KSC'!B19</f>
        <v>1499408</v>
      </c>
      <c r="C19" s="6">
        <f>'DE_VIE Gruppe inkl. MLA und KSC'!C19</f>
        <v>1406795</v>
      </c>
      <c r="D19" s="6">
        <f>'DE_VIE Gruppe inkl. MLA und KSC'!D19</f>
        <v>1705104</v>
      </c>
      <c r="E19" s="6">
        <f>'DE_VIE Gruppe inkl. MLA und KSC'!E19</f>
        <v>1298101</v>
      </c>
      <c r="F19" s="6">
        <f>'DE_VIE Gruppe inkl. MLA und KSC'!F19</f>
        <v>1733725</v>
      </c>
      <c r="G19" s="6">
        <f>'DE_VIE Gruppe inkl. MLA und KSC'!G19</f>
        <v>1567514</v>
      </c>
      <c r="H19" s="6">
        <f>'DE_VIE Gruppe inkl. MLA und KSC'!H19</f>
        <v>1408818</v>
      </c>
      <c r="I19" s="6">
        <f>'DE_VIE Gruppe inkl. MLA und KSC'!I19</f>
        <v>1455933</v>
      </c>
      <c r="J19" s="6"/>
      <c r="K19" s="6"/>
      <c r="L19" s="6"/>
      <c r="M19" s="6"/>
      <c r="N19" s="5">
        <f>'DE_VIE Gruppe inkl. MLA und KSC'!N19</f>
        <v>-0.54538611137107118</v>
      </c>
      <c r="O19" s="6">
        <f>'DE_VIE Gruppe inkl. MLA und KSC'!O19</f>
        <v>12075398</v>
      </c>
      <c r="P19" s="5">
        <f>'DE_VIE Gruppe inkl. MLA und KSC'!P19</f>
        <v>16.496296649319973</v>
      </c>
    </row>
    <row r="20" spans="1:16" x14ac:dyDescent="0.25">
      <c r="A20" s="2" t="s">
        <v>55</v>
      </c>
      <c r="B20" s="3">
        <f>'DE_VIE Gruppe inkl. MLA und KSC'!B20</f>
        <v>113202.182</v>
      </c>
      <c r="C20" s="3">
        <f>'DE_VIE Gruppe inkl. MLA und KSC'!C20</f>
        <v>104359.62</v>
      </c>
      <c r="D20" s="3">
        <f>'DE_VIE Gruppe inkl. MLA und KSC'!D20</f>
        <v>130904.51900000001</v>
      </c>
      <c r="E20" s="3">
        <f>'DE_VIE Gruppe inkl. MLA und KSC'!E20</f>
        <v>182192.9500000001</v>
      </c>
      <c r="F20" s="3">
        <f>'DE_VIE Gruppe inkl. MLA und KSC'!F20</f>
        <v>191874.61100000003</v>
      </c>
      <c r="G20" s="3">
        <f>'DE_VIE Gruppe inkl. MLA und KSC'!G20</f>
        <v>190446.03500000003</v>
      </c>
      <c r="H20" s="3">
        <f>'DE_VIE Gruppe inkl. MLA und KSC'!H20</f>
        <v>205339.82800000001</v>
      </c>
      <c r="I20" s="3">
        <f>'DE_VIE Gruppe inkl. MLA und KSC'!I20</f>
        <v>207998.10500000004</v>
      </c>
      <c r="J20" s="3"/>
      <c r="K20" s="3"/>
      <c r="L20" s="3"/>
      <c r="M20" s="3"/>
      <c r="N20" s="5">
        <f>'DE_VIE Gruppe inkl. MLA und KSC'!N20</f>
        <v>21.470096476167132</v>
      </c>
      <c r="O20" s="3">
        <f>'DE_VIE Gruppe inkl. MLA und KSC'!O20</f>
        <v>1326317.8500000001</v>
      </c>
      <c r="P20" s="5">
        <f>'DE_VIE Gruppe inkl. MLA und KSC'!P20</f>
        <v>30.207634086000802</v>
      </c>
    </row>
    <row r="21" spans="1:16" x14ac:dyDescent="0.25">
      <c r="A21" s="30" t="s">
        <v>50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2"/>
    </row>
    <row r="22" spans="1:16" x14ac:dyDescent="0.25">
      <c r="A22" s="2" t="s">
        <v>44</v>
      </c>
      <c r="B22" s="3">
        <f>'DE_VIE Gruppe inkl. MLA und KSC'!B22</f>
        <v>27456</v>
      </c>
      <c r="C22" s="3">
        <f>'DE_VIE Gruppe inkl. MLA und KSC'!C22</f>
        <v>28555</v>
      </c>
      <c r="D22" s="3">
        <f>'DE_VIE Gruppe inkl. MLA und KSC'!D22</f>
        <v>35069</v>
      </c>
      <c r="E22" s="3">
        <f>'DE_VIE Gruppe inkl. MLA und KSC'!E22</f>
        <v>41648</v>
      </c>
      <c r="F22" s="3">
        <f>'DE_VIE Gruppe inkl. MLA und KSC'!F22</f>
        <v>42511</v>
      </c>
      <c r="G22" s="3">
        <f>'DE_VIE Gruppe inkl. MLA und KSC'!G22</f>
        <v>70880</v>
      </c>
      <c r="H22" s="3">
        <f>'DE_VIE Gruppe inkl. MLA und KSC'!H22</f>
        <v>96872</v>
      </c>
      <c r="I22" s="3">
        <f>'DE_VIE Gruppe inkl. MLA und KSC'!I22</f>
        <v>101982</v>
      </c>
      <c r="J22" s="3"/>
      <c r="K22" s="3"/>
      <c r="L22" s="3"/>
      <c r="M22" s="3"/>
      <c r="N22" s="5">
        <f>'DE_VIE Gruppe inkl. MLA und KSC'!N22</f>
        <v>3.4992997341019239</v>
      </c>
      <c r="O22" s="3">
        <f>'DE_VIE Gruppe inkl. MLA und KSC'!O22</f>
        <v>444973</v>
      </c>
      <c r="P22" s="5">
        <f>'DE_VIE Gruppe inkl. MLA und KSC'!P22</f>
        <v>15.773465713363933</v>
      </c>
    </row>
    <row r="23" spans="1:16" x14ac:dyDescent="0.25">
      <c r="A23" s="2" t="s">
        <v>45</v>
      </c>
      <c r="B23" s="3">
        <f>'DE_VIE Gruppe inkl. MLA und KSC'!B23</f>
        <v>27456</v>
      </c>
      <c r="C23" s="3">
        <f>'DE_VIE Gruppe inkl. MLA und KSC'!C23</f>
        <v>28555</v>
      </c>
      <c r="D23" s="3">
        <f>'DE_VIE Gruppe inkl. MLA und KSC'!D23</f>
        <v>35069</v>
      </c>
      <c r="E23" s="3">
        <f>'DE_VIE Gruppe inkl. MLA und KSC'!E23</f>
        <v>41648</v>
      </c>
      <c r="F23" s="3">
        <f>'DE_VIE Gruppe inkl. MLA und KSC'!F23</f>
        <v>42511</v>
      </c>
      <c r="G23" s="3">
        <f>'DE_VIE Gruppe inkl. MLA und KSC'!G23</f>
        <v>70880</v>
      </c>
      <c r="H23" s="3">
        <f>'DE_VIE Gruppe inkl. MLA und KSC'!H23</f>
        <v>96872</v>
      </c>
      <c r="I23" s="3">
        <f>'DE_VIE Gruppe inkl. MLA und KSC'!I23</f>
        <v>101982</v>
      </c>
      <c r="J23" s="3"/>
      <c r="K23" s="3"/>
      <c r="L23" s="3"/>
      <c r="M23" s="3"/>
      <c r="N23" s="5">
        <f>'DE_VIE Gruppe inkl. MLA und KSC'!N23</f>
        <v>3.4992997341019239</v>
      </c>
      <c r="O23" s="3">
        <f>'DE_VIE Gruppe inkl. MLA und KSC'!O23</f>
        <v>444973</v>
      </c>
      <c r="P23" s="5">
        <f>'DE_VIE Gruppe inkl. MLA und KSC'!P23</f>
        <v>15.849121445884773</v>
      </c>
    </row>
    <row r="24" spans="1:16" x14ac:dyDescent="0.25">
      <c r="A24" s="2" t="s">
        <v>46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5"/>
      <c r="O24" s="3">
        <f>'DE_VIE Gruppe inkl. MLA und KSC'!O24</f>
        <v>0</v>
      </c>
      <c r="P24" s="5"/>
    </row>
    <row r="25" spans="1:16" x14ac:dyDescent="0.25">
      <c r="A25" s="2" t="s">
        <v>47</v>
      </c>
      <c r="B25" s="3">
        <f>'DE_VIE Gruppe inkl. MLA und KSC'!B25</f>
        <v>220</v>
      </c>
      <c r="C25" s="3">
        <f>'DE_VIE Gruppe inkl. MLA und KSC'!C25</f>
        <v>218</v>
      </c>
      <c r="D25" s="3">
        <f>'DE_VIE Gruppe inkl. MLA und KSC'!D25</f>
        <v>281</v>
      </c>
      <c r="E25" s="3">
        <f>'DE_VIE Gruppe inkl. MLA und KSC'!E25</f>
        <v>327</v>
      </c>
      <c r="F25" s="3">
        <f>'DE_VIE Gruppe inkl. MLA und KSC'!F25</f>
        <v>344</v>
      </c>
      <c r="G25" s="3">
        <f>'DE_VIE Gruppe inkl. MLA und KSC'!G25</f>
        <v>546</v>
      </c>
      <c r="H25" s="3">
        <f>'DE_VIE Gruppe inkl. MLA und KSC'!H25</f>
        <v>633</v>
      </c>
      <c r="I25" s="3">
        <f>'DE_VIE Gruppe inkl. MLA und KSC'!I25</f>
        <v>656</v>
      </c>
      <c r="J25" s="3"/>
      <c r="K25" s="3"/>
      <c r="L25" s="3"/>
      <c r="M25" s="3"/>
      <c r="N25" s="5">
        <f>'DE_VIE Gruppe inkl. MLA und KSC'!N25</f>
        <v>-3.3873343151693658</v>
      </c>
      <c r="O25" s="3">
        <f>'DE_VIE Gruppe inkl. MLA und KSC'!O25</f>
        <v>3225</v>
      </c>
      <c r="P25" s="5">
        <f>'DE_VIE Gruppe inkl. MLA und KSC'!P25</f>
        <v>4.8780487804878092</v>
      </c>
    </row>
    <row r="26" spans="1:16" x14ac:dyDescent="0.25">
      <c r="A26" s="2" t="s">
        <v>48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5"/>
      <c r="O26" s="3">
        <f>'DE_VIE Gruppe inkl. MLA und KSC'!O26</f>
        <v>0</v>
      </c>
      <c r="P26" s="5"/>
    </row>
    <row r="27" spans="1:16" x14ac:dyDescent="0.25">
      <c r="A27" s="2" t="s">
        <v>55</v>
      </c>
      <c r="B27" s="3">
        <f>'DE_VIE Gruppe inkl. MLA und KSC'!B27</f>
        <v>6949</v>
      </c>
      <c r="C27" s="3">
        <f>'DE_VIE Gruppe inkl. MLA und KSC'!C27</f>
        <v>6929</v>
      </c>
      <c r="D27" s="3">
        <f>'DE_VIE Gruppe inkl. MLA und KSC'!D27</f>
        <v>8950</v>
      </c>
      <c r="E27" s="3">
        <f>'DE_VIE Gruppe inkl. MLA und KSC'!E27</f>
        <v>10017</v>
      </c>
      <c r="F27" s="3">
        <f>'DE_VIE Gruppe inkl. MLA und KSC'!F27</f>
        <v>10587</v>
      </c>
      <c r="G27" s="3">
        <f>'DE_VIE Gruppe inkl. MLA und KSC'!G27</f>
        <v>18474</v>
      </c>
      <c r="H27" s="3">
        <f>'DE_VIE Gruppe inkl. MLA und KSC'!H27</f>
        <v>21872</v>
      </c>
      <c r="I27" s="3">
        <f>'DE_VIE Gruppe inkl. MLA und KSC'!I27</f>
        <v>22932</v>
      </c>
      <c r="J27" s="6"/>
      <c r="K27" s="6"/>
      <c r="L27" s="6"/>
      <c r="M27" s="6"/>
      <c r="N27" s="5">
        <f>'DE_VIE Gruppe inkl. MLA und KSC'!N27</f>
        <v>-3.2323402818803304</v>
      </c>
      <c r="O27" s="3">
        <f>'DE_VIE Gruppe inkl. MLA und KSC'!O27</f>
        <v>106710</v>
      </c>
      <c r="P27" s="5">
        <f>'DE_VIE Gruppe inkl. MLA und KSC'!P27</f>
        <v>4.152026235652384</v>
      </c>
    </row>
    <row r="28" spans="1:16" x14ac:dyDescent="0.25">
      <c r="A28" s="30" t="s">
        <v>51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2"/>
    </row>
    <row r="29" spans="1:16" x14ac:dyDescent="0.25">
      <c r="A29" s="2" t="s">
        <v>44</v>
      </c>
      <c r="B29" s="3">
        <f>'DE_VIE Gruppe inkl. MLA und KSC'!B29</f>
        <v>2076357</v>
      </c>
      <c r="C29" s="3">
        <f>'DE_VIE Gruppe inkl. MLA und KSC'!C29</f>
        <v>2012727</v>
      </c>
      <c r="D29" s="3">
        <f>'DE_VIE Gruppe inkl. MLA und KSC'!D29</f>
        <v>2572718</v>
      </c>
      <c r="E29" s="3">
        <f>'DE_VIE Gruppe inkl. MLA und KSC'!E29</f>
        <v>3215252</v>
      </c>
      <c r="F29" s="3">
        <f>'DE_VIE Gruppe inkl. MLA und KSC'!F29</f>
        <v>3469536</v>
      </c>
      <c r="G29" s="3">
        <f>'DE_VIE Gruppe inkl. MLA und KSC'!G29</f>
        <v>3661554</v>
      </c>
      <c r="H29" s="3">
        <f>'DE_VIE Gruppe inkl. MLA und KSC'!H29</f>
        <v>4090161</v>
      </c>
      <c r="I29" s="3">
        <f>'DE_VIE Gruppe inkl. MLA und KSC'!I29</f>
        <v>4084286</v>
      </c>
      <c r="J29" s="3"/>
      <c r="K29" s="3"/>
      <c r="L29" s="3"/>
      <c r="M29" s="3"/>
      <c r="N29" s="5">
        <f>'DE_VIE Gruppe inkl. MLA und KSC'!N29</f>
        <v>14.128760305868248</v>
      </c>
      <c r="O29" s="3">
        <f>'DE_VIE Gruppe inkl. MLA und KSC'!O29</f>
        <v>25182591</v>
      </c>
      <c r="P29" s="5">
        <f>'DE_VIE Gruppe inkl. MLA und KSC'!P29</f>
        <v>33.170120651455349</v>
      </c>
    </row>
    <row r="30" spans="1:16" x14ac:dyDescent="0.25">
      <c r="A30" s="2" t="s">
        <v>45</v>
      </c>
      <c r="B30" s="3">
        <f>'DE_VIE Gruppe inkl. MLA und KSC'!B30</f>
        <v>1731768</v>
      </c>
      <c r="C30" s="3">
        <f>'DE_VIE Gruppe inkl. MLA und KSC'!C30</f>
        <v>1701285</v>
      </c>
      <c r="D30" s="3">
        <f>'DE_VIE Gruppe inkl. MLA und KSC'!D30</f>
        <v>2091492</v>
      </c>
      <c r="E30" s="3">
        <f>'DE_VIE Gruppe inkl. MLA und KSC'!E30</f>
        <v>2640493</v>
      </c>
      <c r="F30" s="3">
        <f>'DE_VIE Gruppe inkl. MLA und KSC'!F30</f>
        <v>2819068</v>
      </c>
      <c r="G30" s="3">
        <f>'DE_VIE Gruppe inkl. MLA und KSC'!G30</f>
        <v>2977858</v>
      </c>
      <c r="H30" s="3">
        <f>'DE_VIE Gruppe inkl. MLA und KSC'!H30</f>
        <v>3336296</v>
      </c>
      <c r="I30" s="3">
        <f>'DE_VIE Gruppe inkl. MLA und KSC'!I30</f>
        <v>3320968</v>
      </c>
      <c r="J30" s="3"/>
      <c r="K30" s="3"/>
      <c r="L30" s="3"/>
      <c r="M30" s="3"/>
      <c r="N30" s="5">
        <f>'DE_VIE Gruppe inkl. MLA und KSC'!N30</f>
        <v>18.404838636644815</v>
      </c>
      <c r="O30" s="3">
        <f>'DE_VIE Gruppe inkl. MLA und KSC'!O30</f>
        <v>20619228</v>
      </c>
      <c r="P30" s="5">
        <f>'DE_VIE Gruppe inkl. MLA und KSC'!P30</f>
        <v>35.272646256396015</v>
      </c>
    </row>
    <row r="31" spans="1:16" x14ac:dyDescent="0.25">
      <c r="A31" s="2" t="s">
        <v>46</v>
      </c>
      <c r="B31" s="3">
        <f>'DE_VIE Gruppe inkl. MLA und KSC'!B31</f>
        <v>338572</v>
      </c>
      <c r="C31" s="3">
        <f>'DE_VIE Gruppe inkl. MLA und KSC'!C31</f>
        <v>306868</v>
      </c>
      <c r="D31" s="3">
        <f>'DE_VIE Gruppe inkl. MLA und KSC'!D31</f>
        <v>474856</v>
      </c>
      <c r="E31" s="3">
        <f>'DE_VIE Gruppe inkl. MLA und KSC'!E31</f>
        <v>568508</v>
      </c>
      <c r="F31" s="3">
        <f>'DE_VIE Gruppe inkl. MLA und KSC'!F31</f>
        <v>644576</v>
      </c>
      <c r="G31" s="3">
        <f>'DE_VIE Gruppe inkl. MLA und KSC'!G31</f>
        <v>676018</v>
      </c>
      <c r="H31" s="3">
        <f>'DE_VIE Gruppe inkl. MLA und KSC'!H31</f>
        <v>745166</v>
      </c>
      <c r="I31" s="3">
        <f>'DE_VIE Gruppe inkl. MLA und KSC'!I31</f>
        <v>755144</v>
      </c>
      <c r="J31" s="3"/>
      <c r="K31" s="3"/>
      <c r="L31" s="3"/>
      <c r="M31" s="3"/>
      <c r="N31" s="5">
        <f>'DE_VIE Gruppe inkl. MLA und KSC'!N31</f>
        <v>-1.7537833843335626</v>
      </c>
      <c r="O31" s="3">
        <f>'DE_VIE Gruppe inkl. MLA und KSC'!O31</f>
        <v>4509708</v>
      </c>
      <c r="P31" s="5">
        <f>'DE_VIE Gruppe inkl. MLA und KSC'!P31</f>
        <v>24.685308188954423</v>
      </c>
    </row>
    <row r="32" spans="1:16" x14ac:dyDescent="0.25">
      <c r="A32" s="2" t="s">
        <v>47</v>
      </c>
      <c r="B32" s="3">
        <f>'DE_VIE Gruppe inkl. MLA und KSC'!B32</f>
        <v>17493</v>
      </c>
      <c r="C32" s="3">
        <f>'DE_VIE Gruppe inkl. MLA und KSC'!C32</f>
        <v>15783</v>
      </c>
      <c r="D32" s="3">
        <f>'DE_VIE Gruppe inkl. MLA und KSC'!D32</f>
        <v>19739</v>
      </c>
      <c r="E32" s="3">
        <f>'DE_VIE Gruppe inkl. MLA und KSC'!E32</f>
        <v>23673</v>
      </c>
      <c r="F32" s="3">
        <f>'DE_VIE Gruppe inkl. MLA und KSC'!F32</f>
        <v>25709</v>
      </c>
      <c r="G32" s="3">
        <f>'DE_VIE Gruppe inkl. MLA und KSC'!G32</f>
        <v>26168</v>
      </c>
      <c r="H32" s="3">
        <f>'DE_VIE Gruppe inkl. MLA und KSC'!H32</f>
        <v>27716</v>
      </c>
      <c r="I32" s="3">
        <f>'DE_VIE Gruppe inkl. MLA und KSC'!I32</f>
        <v>27673</v>
      </c>
      <c r="J32" s="3"/>
      <c r="K32" s="3"/>
      <c r="L32" s="3"/>
      <c r="M32" s="3"/>
      <c r="N32" s="5">
        <f>'DE_VIE Gruppe inkl. MLA und KSC'!N32</f>
        <v>10.922719256052593</v>
      </c>
      <c r="O32" s="3">
        <f>'DE_VIE Gruppe inkl. MLA und KSC'!O32</f>
        <v>183954</v>
      </c>
      <c r="P32" s="5">
        <f>'DE_VIE Gruppe inkl. MLA und KSC'!P32</f>
        <v>22.876017821477944</v>
      </c>
    </row>
    <row r="33" spans="1:16" x14ac:dyDescent="0.25">
      <c r="A33" s="2" t="s">
        <v>48</v>
      </c>
      <c r="B33" s="6">
        <f>'DE_VIE Gruppe inkl. MLA und KSC'!B33</f>
        <v>19478017.460000001</v>
      </c>
      <c r="C33" s="6">
        <f>'DE_VIE Gruppe inkl. MLA und KSC'!C33</f>
        <v>19065275.07</v>
      </c>
      <c r="D33" s="6">
        <f>'DE_VIE Gruppe inkl. MLA und KSC'!D33</f>
        <v>24941802.870000001</v>
      </c>
      <c r="E33" s="6">
        <f>'DE_VIE Gruppe inkl. MLA und KSC'!E33</f>
        <v>21961727.579999998</v>
      </c>
      <c r="F33" s="6">
        <f>'DE_VIE Gruppe inkl. MLA und KSC'!F33</f>
        <v>21973189.18</v>
      </c>
      <c r="G33" s="6">
        <f>'DE_VIE Gruppe inkl. MLA und KSC'!G33</f>
        <v>22048118.09</v>
      </c>
      <c r="H33" s="6">
        <f>'DE_VIE Gruppe inkl. MLA und KSC'!H33</f>
        <v>21954445.129999999</v>
      </c>
      <c r="I33" s="6">
        <f>'DE_VIE Gruppe inkl. MLA und KSC'!I33</f>
        <v>21252732.789999999</v>
      </c>
      <c r="J33" s="6"/>
      <c r="K33" s="6"/>
      <c r="L33" s="6"/>
      <c r="M33" s="6"/>
      <c r="N33" s="5">
        <f>'DE_VIE Gruppe inkl. MLA und KSC'!N33</f>
        <v>0.65863459266723989</v>
      </c>
      <c r="O33" s="6">
        <f>'DE_VIE Gruppe inkl. MLA und KSC'!O33</f>
        <v>172675308.16999999</v>
      </c>
      <c r="P33" s="5">
        <f>'DE_VIE Gruppe inkl. MLA und KSC'!P33</f>
        <v>-1.5327687103089405</v>
      </c>
    </row>
    <row r="34" spans="1:16" x14ac:dyDescent="0.25">
      <c r="A34" s="2" t="s">
        <v>55</v>
      </c>
      <c r="B34" s="3">
        <f>'DE_VIE Gruppe inkl. MLA und KSC'!B34</f>
        <v>726932.18200000003</v>
      </c>
      <c r="C34" s="3">
        <f>'DE_VIE Gruppe inkl. MLA und KSC'!C34</f>
        <v>653478.62</v>
      </c>
      <c r="D34" s="3">
        <f>'DE_VIE Gruppe inkl. MLA und KSC'!D34</f>
        <v>813915.51899999997</v>
      </c>
      <c r="E34" s="3">
        <f>'DE_VIE Gruppe inkl. MLA und KSC'!E34</f>
        <v>968912.95000000007</v>
      </c>
      <c r="F34" s="3">
        <f>'DE_VIE Gruppe inkl. MLA und KSC'!F34</f>
        <v>1053717.611</v>
      </c>
      <c r="G34" s="3">
        <f>'DE_VIE Gruppe inkl. MLA und KSC'!G34</f>
        <v>1075250.0350000001</v>
      </c>
      <c r="H34" s="3">
        <f>'DE_VIE Gruppe inkl. MLA und KSC'!H34</f>
        <v>1138069.828</v>
      </c>
      <c r="I34" s="3">
        <f>'DE_VIE Gruppe inkl. MLA und KSC'!I34</f>
        <v>1137232.105</v>
      </c>
      <c r="J34" s="3"/>
      <c r="K34" s="3"/>
      <c r="L34" s="3"/>
      <c r="M34" s="3"/>
      <c r="N34" s="5">
        <f>'DE_VIE Gruppe inkl. MLA und KSC'!N34</f>
        <v>12.113927189127271</v>
      </c>
      <c r="O34" s="3">
        <f>'DE_VIE Gruppe inkl. MLA und KSC'!O34</f>
        <v>7567508.8499999996</v>
      </c>
      <c r="P34" s="20">
        <f>'DE_VIE Gruppe inkl. MLA und KSC'!P34</f>
        <v>23.074408217233568</v>
      </c>
    </row>
    <row r="35" spans="1:16" x14ac:dyDescent="0.25">
      <c r="A35" s="1"/>
    </row>
    <row r="36" spans="1:16" x14ac:dyDescent="0.25">
      <c r="A36" s="1"/>
    </row>
    <row r="37" spans="1:16" x14ac:dyDescent="0.25">
      <c r="B37" s="29">
        <v>2022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</row>
    <row r="38" spans="1:16" x14ac:dyDescent="0.25">
      <c r="A38" s="1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6" t="s">
        <v>41</v>
      </c>
      <c r="O38" s="25"/>
      <c r="P38" s="26" t="s">
        <v>41</v>
      </c>
    </row>
    <row r="39" spans="1:16" x14ac:dyDescent="0.25">
      <c r="A39" s="1"/>
      <c r="B39" s="26" t="s">
        <v>32</v>
      </c>
      <c r="C39" s="26" t="s">
        <v>33</v>
      </c>
      <c r="D39" s="26" t="s">
        <v>34</v>
      </c>
      <c r="E39" s="26" t="s">
        <v>14</v>
      </c>
      <c r="F39" s="26" t="s">
        <v>35</v>
      </c>
      <c r="G39" s="26" t="s">
        <v>36</v>
      </c>
      <c r="H39" s="26" t="s">
        <v>37</v>
      </c>
      <c r="I39" s="26" t="s">
        <v>15</v>
      </c>
      <c r="J39" s="26" t="s">
        <v>16</v>
      </c>
      <c r="K39" s="26" t="s">
        <v>38</v>
      </c>
      <c r="L39" s="26" t="s">
        <v>18</v>
      </c>
      <c r="M39" s="26" t="s">
        <v>39</v>
      </c>
      <c r="N39" s="26" t="s">
        <v>42</v>
      </c>
      <c r="O39" s="26" t="s">
        <v>40</v>
      </c>
      <c r="P39" s="26" t="s">
        <v>43</v>
      </c>
    </row>
    <row r="40" spans="1:16" x14ac:dyDescent="0.25">
      <c r="A40" s="30" t="s">
        <v>31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2"/>
    </row>
    <row r="41" spans="1:16" x14ac:dyDescent="0.25">
      <c r="A41" s="2" t="s">
        <v>44</v>
      </c>
      <c r="B41" s="3">
        <f>'DE_VIE Gruppe inkl. MLA und KSC'!B41</f>
        <v>819674</v>
      </c>
      <c r="C41" s="3">
        <f>'DE_VIE Gruppe inkl. MLA und KSC'!C41</f>
        <v>874057</v>
      </c>
      <c r="D41" s="3">
        <f>'DE_VIE Gruppe inkl. MLA und KSC'!D41</f>
        <v>1239741</v>
      </c>
      <c r="E41" s="3">
        <f>'DE_VIE Gruppe inkl. MLA und KSC'!E41</f>
        <v>1790275</v>
      </c>
      <c r="F41" s="3">
        <f>'DE_VIE Gruppe inkl. MLA und KSC'!F41</f>
        <v>2113282</v>
      </c>
      <c r="G41" s="3">
        <f>'DE_VIE Gruppe inkl. MLA und KSC'!G41</f>
        <v>2400515</v>
      </c>
      <c r="H41" s="3">
        <f>'DE_VIE Gruppe inkl. MLA und KSC'!H41</f>
        <v>2773629</v>
      </c>
      <c r="I41" s="3">
        <f>'DE_VIE Gruppe inkl. MLA und KSC'!I41</f>
        <v>2768009</v>
      </c>
      <c r="J41" s="3">
        <f>'DE_VIE Gruppe inkl. MLA und KSC'!J41</f>
        <v>2650592</v>
      </c>
      <c r="K41" s="3">
        <f>'DE_VIE Gruppe inkl. MLA und KSC'!K41</f>
        <v>2445853</v>
      </c>
      <c r="L41" s="3">
        <f>'DE_VIE Gruppe inkl. MLA und KSC'!L41</f>
        <v>1884149</v>
      </c>
      <c r="M41" s="3">
        <f>'DE_VIE Gruppe inkl. MLA und KSC'!M41</f>
        <v>1922357</v>
      </c>
      <c r="N41" s="5">
        <f>'DE_VIE Gruppe inkl. MLA und KSC'!N41</f>
        <v>108.58863153508781</v>
      </c>
      <c r="O41" s="3">
        <f>'DE_VIE Gruppe inkl. MLA und KSC'!O41</f>
        <v>23682133</v>
      </c>
      <c r="P41" s="5">
        <f>'DE_VIE Gruppe inkl. MLA und KSC'!P41</f>
        <v>127.59195285042378</v>
      </c>
    </row>
    <row r="42" spans="1:16" x14ac:dyDescent="0.25">
      <c r="A42" s="2" t="s">
        <v>45</v>
      </c>
      <c r="B42" s="3">
        <f>'DE_VIE Gruppe inkl. MLA und KSC'!B42</f>
        <v>635378</v>
      </c>
      <c r="C42" s="3">
        <f>'DE_VIE Gruppe inkl. MLA und KSC'!C42</f>
        <v>725183</v>
      </c>
      <c r="D42" s="3">
        <f>'DE_VIE Gruppe inkl. MLA und KSC'!D42</f>
        <v>989366</v>
      </c>
      <c r="E42" s="3">
        <f>'DE_VIE Gruppe inkl. MLA und KSC'!E42</f>
        <v>1370974</v>
      </c>
      <c r="F42" s="3">
        <f>'DE_VIE Gruppe inkl. MLA und KSC'!F42</f>
        <v>1605253</v>
      </c>
      <c r="G42" s="3">
        <f>'DE_VIE Gruppe inkl. MLA und KSC'!G42</f>
        <v>1775809</v>
      </c>
      <c r="H42" s="3">
        <f>'DE_VIE Gruppe inkl. MLA und KSC'!H42</f>
        <v>2020645</v>
      </c>
      <c r="I42" s="3">
        <f>'DE_VIE Gruppe inkl. MLA und KSC'!I42</f>
        <v>1994837</v>
      </c>
      <c r="J42" s="3">
        <f>'DE_VIE Gruppe inkl. MLA und KSC'!J42</f>
        <v>1914885</v>
      </c>
      <c r="K42" s="3">
        <f>'DE_VIE Gruppe inkl. MLA und KSC'!K42</f>
        <v>1781842</v>
      </c>
      <c r="L42" s="3">
        <f>'DE_VIE Gruppe inkl. MLA und KSC'!L42</f>
        <v>1450618</v>
      </c>
      <c r="M42" s="3">
        <f>'DE_VIE Gruppe inkl. MLA und KSC'!M42</f>
        <v>1545137</v>
      </c>
      <c r="N42" s="5">
        <f>'DE_VIE Gruppe inkl. MLA und KSC'!N42</f>
        <v>117.14110250118748</v>
      </c>
      <c r="O42" s="3">
        <f>'DE_VIE Gruppe inkl. MLA und KSC'!O42</f>
        <v>17809927</v>
      </c>
      <c r="P42" s="5">
        <f>'DE_VIE Gruppe inkl. MLA und KSC'!P42</f>
        <v>126.88446730595437</v>
      </c>
    </row>
    <row r="43" spans="1:16" x14ac:dyDescent="0.25">
      <c r="A43" s="2" t="s">
        <v>46</v>
      </c>
      <c r="B43" s="3">
        <f>'DE_VIE Gruppe inkl. MLA und KSC'!B43</f>
        <v>180106</v>
      </c>
      <c r="C43" s="3">
        <f>'DE_VIE Gruppe inkl. MLA und KSC'!C43</f>
        <v>145546</v>
      </c>
      <c r="D43" s="3">
        <f>'DE_VIE Gruppe inkl. MLA und KSC'!D43</f>
        <v>245066</v>
      </c>
      <c r="E43" s="3">
        <f>'DE_VIE Gruppe inkl. MLA und KSC'!E43</f>
        <v>408864</v>
      </c>
      <c r="F43" s="3">
        <f>'DE_VIE Gruppe inkl. MLA und KSC'!F43</f>
        <v>501488</v>
      </c>
      <c r="G43" s="3">
        <f>'DE_VIE Gruppe inkl. MLA und KSC'!G43</f>
        <v>617472</v>
      </c>
      <c r="H43" s="3">
        <f>'DE_VIE Gruppe inkl. MLA und KSC'!H43</f>
        <v>745074</v>
      </c>
      <c r="I43" s="3">
        <f>'DE_VIE Gruppe inkl. MLA und KSC'!I43</f>
        <v>767890</v>
      </c>
      <c r="J43" s="3">
        <f>'DE_VIE Gruppe inkl. MLA und KSC'!J43</f>
        <v>727764</v>
      </c>
      <c r="K43" s="3">
        <f>'DE_VIE Gruppe inkl. MLA und KSC'!K43</f>
        <v>657888</v>
      </c>
      <c r="L43" s="3">
        <f>'DE_VIE Gruppe inkl. MLA und KSC'!L43</f>
        <v>427908</v>
      </c>
      <c r="M43" s="3">
        <f>'DE_VIE Gruppe inkl. MLA und KSC'!M43</f>
        <v>369522</v>
      </c>
      <c r="N43" s="5">
        <f>'DE_VIE Gruppe inkl. MLA und KSC'!N43</f>
        <v>79.560915876224541</v>
      </c>
      <c r="O43" s="3">
        <f>'DE_VIE Gruppe inkl. MLA und KSC'!O43</f>
        <v>5794588</v>
      </c>
      <c r="P43" s="5">
        <f>'DE_VIE Gruppe inkl. MLA und KSC'!P43</f>
        <v>130.34762504452249</v>
      </c>
    </row>
    <row r="44" spans="1:16" x14ac:dyDescent="0.25">
      <c r="A44" s="2" t="s">
        <v>47</v>
      </c>
      <c r="B44" s="3">
        <f>'DE_VIE Gruppe inkl. MLA und KSC'!B44</f>
        <v>9801</v>
      </c>
      <c r="C44" s="3">
        <f>'DE_VIE Gruppe inkl. MLA und KSC'!C44</f>
        <v>8735</v>
      </c>
      <c r="D44" s="3">
        <f>'DE_VIE Gruppe inkl. MLA und KSC'!D44</f>
        <v>11793</v>
      </c>
      <c r="E44" s="3">
        <f>'DE_VIE Gruppe inkl. MLA und KSC'!E44</f>
        <v>15174</v>
      </c>
      <c r="F44" s="3">
        <f>'DE_VIE Gruppe inkl. MLA und KSC'!F44</f>
        <v>17374</v>
      </c>
      <c r="G44" s="3">
        <f>'DE_VIE Gruppe inkl. MLA und KSC'!G44</f>
        <v>18140</v>
      </c>
      <c r="H44" s="3">
        <f>'DE_VIE Gruppe inkl. MLA und KSC'!H44</f>
        <v>19319</v>
      </c>
      <c r="I44" s="3">
        <f>'DE_VIE Gruppe inkl. MLA und KSC'!I44</f>
        <v>19846</v>
      </c>
      <c r="J44" s="3">
        <f>'DE_VIE Gruppe inkl. MLA und KSC'!J44</f>
        <v>19495</v>
      </c>
      <c r="K44" s="3">
        <f>'DE_VIE Gruppe inkl. MLA und KSC'!K44</f>
        <v>18608</v>
      </c>
      <c r="L44" s="3">
        <f>'DE_VIE Gruppe inkl. MLA und KSC'!L44</f>
        <v>15025</v>
      </c>
      <c r="M44" s="3">
        <f>'DE_VIE Gruppe inkl. MLA und KSC'!M44</f>
        <v>15102</v>
      </c>
      <c r="N44" s="5">
        <f>'DE_VIE Gruppe inkl. MLA und KSC'!N44</f>
        <v>29.642029358743251</v>
      </c>
      <c r="O44" s="3">
        <f>'DE_VIE Gruppe inkl. MLA und KSC'!O44</f>
        <v>188412</v>
      </c>
      <c r="P44" s="5">
        <f>'DE_VIE Gruppe inkl. MLA und KSC'!P44</f>
        <v>68.877894000914239</v>
      </c>
    </row>
    <row r="45" spans="1:16" x14ac:dyDescent="0.25">
      <c r="A45" s="2" t="s">
        <v>48</v>
      </c>
      <c r="B45" s="6">
        <f>'DE_VIE Gruppe inkl. MLA und KSC'!B45</f>
        <v>20769860</v>
      </c>
      <c r="C45" s="6">
        <f>'DE_VIE Gruppe inkl. MLA und KSC'!C45</f>
        <v>18258965</v>
      </c>
      <c r="D45" s="6">
        <f>'DE_VIE Gruppe inkl. MLA und KSC'!D45</f>
        <v>22000845</v>
      </c>
      <c r="E45" s="6">
        <f>'DE_VIE Gruppe inkl. MLA und KSC'!E45</f>
        <v>21933577</v>
      </c>
      <c r="F45" s="6">
        <f>'DE_VIE Gruppe inkl. MLA und KSC'!F45</f>
        <v>20955541</v>
      </c>
      <c r="G45" s="6">
        <f>'DE_VIE Gruppe inkl. MLA und KSC'!G45</f>
        <v>20048489.670000002</v>
      </c>
      <c r="H45" s="6">
        <f>'DE_VIE Gruppe inkl. MLA und KSC'!H45</f>
        <v>21380529.620000001</v>
      </c>
      <c r="I45" s="6">
        <f>'DE_VIE Gruppe inkl. MLA und KSC'!I45</f>
        <v>19649731.850000001</v>
      </c>
      <c r="J45" s="6">
        <f>'DE_VIE Gruppe inkl. MLA und KSC'!J45</f>
        <v>21305744.829999998</v>
      </c>
      <c r="K45" s="6">
        <f>'DE_VIE Gruppe inkl. MLA und KSC'!K45</f>
        <v>22813449.829999998</v>
      </c>
      <c r="L45" s="6">
        <f>'DE_VIE Gruppe inkl. MLA und KSC'!L45</f>
        <v>21452130.699999999</v>
      </c>
      <c r="M45" s="6">
        <f>'DE_VIE Gruppe inkl. MLA und KSC'!M45</f>
        <v>20068231.859999999</v>
      </c>
      <c r="N45" s="5">
        <f>'DE_VIE Gruppe inkl. MLA und KSC'!N45</f>
        <v>-16.197645106119264</v>
      </c>
      <c r="O45" s="6">
        <f>'DE_VIE Gruppe inkl. MLA und KSC'!O45</f>
        <v>250637096.35999995</v>
      </c>
      <c r="P45" s="5">
        <f>'DE_VIE Gruppe inkl. MLA und KSC'!P45</f>
        <v>-4.0804676527732342</v>
      </c>
    </row>
    <row r="46" spans="1:16" x14ac:dyDescent="0.25">
      <c r="A46" s="30" t="s">
        <v>49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2"/>
    </row>
    <row r="47" spans="1:16" x14ac:dyDescent="0.25">
      <c r="A47" s="2" t="s">
        <v>44</v>
      </c>
      <c r="B47" s="3">
        <f>'DE_VIE Gruppe inkl. MLA und KSC'!B48</f>
        <v>159357</v>
      </c>
      <c r="C47" s="3">
        <f>'DE_VIE Gruppe inkl. MLA und KSC'!C48</f>
        <v>196895</v>
      </c>
      <c r="D47" s="3">
        <f>'DE_VIE Gruppe inkl. MLA und KSC'!D48</f>
        <v>316713</v>
      </c>
      <c r="E47" s="3">
        <f>'DE_VIE Gruppe inkl. MLA und KSC'!E48</f>
        <v>513979</v>
      </c>
      <c r="F47" s="3">
        <f>'DE_VIE Gruppe inkl. MLA und KSC'!F48</f>
        <v>554818</v>
      </c>
      <c r="G47" s="3">
        <f>'DE_VIE Gruppe inkl. MLA und KSC'!G48</f>
        <v>603532</v>
      </c>
      <c r="H47" s="3">
        <f>'DE_VIE Gruppe inkl. MLA und KSC'!H48</f>
        <v>689145</v>
      </c>
      <c r="I47" s="3">
        <f>'DE_VIE Gruppe inkl. MLA und KSC'!I48</f>
        <v>712122</v>
      </c>
      <c r="J47" s="3">
        <f>'DE_VIE Gruppe inkl. MLA und KSC'!J48</f>
        <v>658653</v>
      </c>
      <c r="K47" s="3">
        <f>'DE_VIE Gruppe inkl. MLA und KSC'!K48</f>
        <v>590278</v>
      </c>
      <c r="L47" s="3">
        <f>'DE_VIE Gruppe inkl. MLA und KSC'!L48</f>
        <v>434119</v>
      </c>
      <c r="M47" s="3">
        <f>'DE_VIE Gruppe inkl. MLA und KSC'!M48</f>
        <v>421468</v>
      </c>
      <c r="N47" s="5">
        <f>'DE_VIE Gruppe inkl. MLA und KSC'!N48</f>
        <v>65.583515037224743</v>
      </c>
      <c r="O47" s="3">
        <f>'DE_VIE Gruppe inkl. MLA und KSC'!O48</f>
        <v>5851079</v>
      </c>
      <c r="P47" s="5">
        <f>'DE_VIE Gruppe inkl. MLA und KSC'!P48</f>
        <v>130.32706316292928</v>
      </c>
    </row>
    <row r="48" spans="1:16" x14ac:dyDescent="0.25">
      <c r="A48" s="2" t="s">
        <v>45</v>
      </c>
      <c r="B48" s="3">
        <f>'DE_VIE Gruppe inkl. MLA und KSC'!B49</f>
        <v>158960</v>
      </c>
      <c r="C48" s="3">
        <f>'DE_VIE Gruppe inkl. MLA und KSC'!C49</f>
        <v>196786</v>
      </c>
      <c r="D48" s="3">
        <f>'DE_VIE Gruppe inkl. MLA und KSC'!D49</f>
        <v>316300</v>
      </c>
      <c r="E48" s="3">
        <f>'DE_VIE Gruppe inkl. MLA und KSC'!E49</f>
        <v>512819</v>
      </c>
      <c r="F48" s="3">
        <f>'DE_VIE Gruppe inkl. MLA und KSC'!F49</f>
        <v>554035</v>
      </c>
      <c r="G48" s="3">
        <f>'DE_VIE Gruppe inkl. MLA und KSC'!G49</f>
        <v>602765</v>
      </c>
      <c r="H48" s="3">
        <f>'DE_VIE Gruppe inkl. MLA und KSC'!H49</f>
        <v>688125</v>
      </c>
      <c r="I48" s="3">
        <f>'DE_VIE Gruppe inkl. MLA und KSC'!I49</f>
        <v>711386</v>
      </c>
      <c r="J48" s="3">
        <f>'DE_VIE Gruppe inkl. MLA und KSC'!J49</f>
        <v>657280</v>
      </c>
      <c r="K48" s="3">
        <f>'DE_VIE Gruppe inkl. MLA und KSC'!K49</f>
        <v>589187</v>
      </c>
      <c r="L48" s="3">
        <f>'DE_VIE Gruppe inkl. MLA und KSC'!L49</f>
        <v>432955</v>
      </c>
      <c r="M48" s="3">
        <f>'DE_VIE Gruppe inkl. MLA und KSC'!M49</f>
        <v>419158</v>
      </c>
      <c r="N48" s="5">
        <f>'DE_VIE Gruppe inkl. MLA und KSC'!N49</f>
        <v>65.106688042352218</v>
      </c>
      <c r="O48" s="3">
        <f>'DE_VIE Gruppe inkl. MLA und KSC'!O49</f>
        <v>5839756</v>
      </c>
      <c r="P48" s="5">
        <f>'DE_VIE Gruppe inkl. MLA und KSC'!P49</f>
        <v>130.27265579345254</v>
      </c>
    </row>
    <row r="49" spans="1:16" x14ac:dyDescent="0.25">
      <c r="A49" s="2" t="s">
        <v>46</v>
      </c>
      <c r="B49" s="3">
        <f>'DE_VIE Gruppe inkl. MLA und KSC'!B50</f>
        <v>396</v>
      </c>
      <c r="C49" s="3">
        <f>'DE_VIE Gruppe inkl. MLA und KSC'!C50</f>
        <v>106</v>
      </c>
      <c r="D49" s="3">
        <f>'DE_VIE Gruppe inkl. MLA und KSC'!D50</f>
        <v>410</v>
      </c>
      <c r="E49" s="3">
        <f>'DE_VIE Gruppe inkl. MLA und KSC'!E50</f>
        <v>1160</v>
      </c>
      <c r="F49" s="3">
        <f>'DE_VIE Gruppe inkl. MLA und KSC'!F50</f>
        <v>776</v>
      </c>
      <c r="G49" s="3">
        <f>'DE_VIE Gruppe inkl. MLA und KSC'!G50</f>
        <v>766</v>
      </c>
      <c r="H49" s="3">
        <f>'DE_VIE Gruppe inkl. MLA und KSC'!H50</f>
        <v>1018</v>
      </c>
      <c r="I49" s="3">
        <f>'DE_VIE Gruppe inkl. MLA und KSC'!I50</f>
        <v>734</v>
      </c>
      <c r="J49" s="3">
        <f>'DE_VIE Gruppe inkl. MLA und KSC'!J50</f>
        <v>1370</v>
      </c>
      <c r="K49" s="3">
        <f>'DE_VIE Gruppe inkl. MLA und KSC'!K50</f>
        <v>1076</v>
      </c>
      <c r="L49" s="3">
        <f>'DE_VIE Gruppe inkl. MLA und KSC'!L50</f>
        <v>1162</v>
      </c>
      <c r="M49" s="3">
        <f>'DE_VIE Gruppe inkl. MLA und KSC'!M50</f>
        <v>2304</v>
      </c>
      <c r="N49" s="5">
        <f>'DE_VIE Gruppe inkl. MLA und KSC'!N50</f>
        <v>246.98795180722891</v>
      </c>
      <c r="O49" s="3">
        <f>'DE_VIE Gruppe inkl. MLA und KSC'!O50</f>
        <v>11278</v>
      </c>
      <c r="P49" s="5">
        <f>'DE_VIE Gruppe inkl. MLA und KSC'!P50</f>
        <v>166.87174633222907</v>
      </c>
    </row>
    <row r="50" spans="1:16" x14ac:dyDescent="0.25">
      <c r="A50" s="2" t="s">
        <v>47</v>
      </c>
      <c r="B50" s="3">
        <f>'DE_VIE Gruppe inkl. MLA und KSC'!B51</f>
        <v>1704</v>
      </c>
      <c r="C50" s="3">
        <f>'DE_VIE Gruppe inkl. MLA und KSC'!C51</f>
        <v>1623</v>
      </c>
      <c r="D50" s="3">
        <f>'DE_VIE Gruppe inkl. MLA und KSC'!D51</f>
        <v>2663</v>
      </c>
      <c r="E50" s="3">
        <f>'DE_VIE Gruppe inkl. MLA und KSC'!E51</f>
        <v>3757</v>
      </c>
      <c r="F50" s="3">
        <f>'DE_VIE Gruppe inkl. MLA und KSC'!F51</f>
        <v>3884</v>
      </c>
      <c r="G50" s="3">
        <f>'DE_VIE Gruppe inkl. MLA und KSC'!G51</f>
        <v>3998</v>
      </c>
      <c r="H50" s="3">
        <f>'DE_VIE Gruppe inkl. MLA und KSC'!H51</f>
        <v>4398</v>
      </c>
      <c r="I50" s="3">
        <f>'DE_VIE Gruppe inkl. MLA und KSC'!I51</f>
        <v>4423</v>
      </c>
      <c r="J50" s="3">
        <f>'DE_VIE Gruppe inkl. MLA und KSC'!J51</f>
        <v>4118</v>
      </c>
      <c r="K50" s="3">
        <f>'DE_VIE Gruppe inkl. MLA und KSC'!K51</f>
        <v>3874</v>
      </c>
      <c r="L50" s="3">
        <f>'DE_VIE Gruppe inkl. MLA und KSC'!L51</f>
        <v>2917</v>
      </c>
      <c r="M50" s="3">
        <f>'DE_VIE Gruppe inkl. MLA und KSC'!M51</f>
        <v>2996</v>
      </c>
      <c r="N50" s="5">
        <f>'DE_VIE Gruppe inkl. MLA und KSC'!N51</f>
        <v>9.8643197653098582</v>
      </c>
      <c r="O50" s="3">
        <f>'DE_VIE Gruppe inkl. MLA und KSC'!O51</f>
        <v>40355</v>
      </c>
      <c r="P50" s="5">
        <f>'DE_VIE Gruppe inkl. MLA und KSC'!P51</f>
        <v>64.606787404144228</v>
      </c>
    </row>
    <row r="51" spans="1:16" x14ac:dyDescent="0.25">
      <c r="A51" s="2" t="s">
        <v>48</v>
      </c>
      <c r="B51" s="6">
        <f>'DE_VIE Gruppe inkl. MLA und KSC'!B52</f>
        <v>1188119</v>
      </c>
      <c r="C51" s="6">
        <f>'DE_VIE Gruppe inkl. MLA und KSC'!C52</f>
        <v>1066925</v>
      </c>
      <c r="D51" s="6">
        <f>'DE_VIE Gruppe inkl. MLA und KSC'!D52</f>
        <v>1207172</v>
      </c>
      <c r="E51" s="6">
        <f>'DE_VIE Gruppe inkl. MLA und KSC'!E52</f>
        <v>1248415</v>
      </c>
      <c r="F51" s="6">
        <f>'DE_VIE Gruppe inkl. MLA und KSC'!F52</f>
        <v>1266602</v>
      </c>
      <c r="G51" s="6">
        <f>'DE_VIE Gruppe inkl. MLA und KSC'!G52</f>
        <v>1374374</v>
      </c>
      <c r="H51" s="6">
        <f>'DE_VIE Gruppe inkl. MLA und KSC'!H52</f>
        <v>1549954</v>
      </c>
      <c r="I51" s="6">
        <f>'DE_VIE Gruppe inkl. MLA und KSC'!I52</f>
        <v>1463917</v>
      </c>
      <c r="J51" s="6">
        <f>'DE_VIE Gruppe inkl. MLA und KSC'!J52</f>
        <v>1630374</v>
      </c>
      <c r="K51" s="6">
        <f>'DE_VIE Gruppe inkl. MLA und KSC'!K52</f>
        <v>1653763</v>
      </c>
      <c r="L51" s="6">
        <f>'DE_VIE Gruppe inkl. MLA und KSC'!L52</f>
        <v>1406192</v>
      </c>
      <c r="M51" s="6">
        <f>'DE_VIE Gruppe inkl. MLA und KSC'!M52</f>
        <v>1274612</v>
      </c>
      <c r="N51" s="5">
        <f>'DE_VIE Gruppe inkl. MLA und KSC'!N52</f>
        <v>1.0879582264647247</v>
      </c>
      <c r="O51" s="6">
        <f>'DE_VIE Gruppe inkl. MLA und KSC'!O52</f>
        <v>16330419</v>
      </c>
      <c r="P51" s="5">
        <f>'DE_VIE Gruppe inkl. MLA und KSC'!P52</f>
        <v>9.8436560627097602</v>
      </c>
    </row>
    <row r="52" spans="1:16" x14ac:dyDescent="0.25">
      <c r="A52" s="30" t="s">
        <v>50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2"/>
    </row>
    <row r="53" spans="1:16" x14ac:dyDescent="0.25">
      <c r="A53" s="2" t="s">
        <v>44</v>
      </c>
      <c r="B53" s="3">
        <f>'DE_VIE Gruppe inkl. MLA und KSC'!B55</f>
        <v>12551</v>
      </c>
      <c r="C53" s="3">
        <f>'DE_VIE Gruppe inkl. MLA und KSC'!C55</f>
        <v>15872</v>
      </c>
      <c r="D53" s="3">
        <f>'DE_VIE Gruppe inkl. MLA und KSC'!D55</f>
        <v>25569</v>
      </c>
      <c r="E53" s="3">
        <f>'DE_VIE Gruppe inkl. MLA und KSC'!E55</f>
        <v>34049</v>
      </c>
      <c r="F53" s="3">
        <f>'DE_VIE Gruppe inkl. MLA und KSC'!F55</f>
        <v>38808</v>
      </c>
      <c r="G53" s="3">
        <f>'DE_VIE Gruppe inkl. MLA und KSC'!G55</f>
        <v>63163</v>
      </c>
      <c r="H53" s="3">
        <f>'DE_VIE Gruppe inkl. MLA und KSC'!H55</f>
        <v>95802</v>
      </c>
      <c r="I53" s="3">
        <f>'DE_VIE Gruppe inkl. MLA und KSC'!I55</f>
        <v>98534</v>
      </c>
      <c r="J53" s="3">
        <f>'DE_VIE Gruppe inkl. MLA und KSC'!J55</f>
        <v>61968</v>
      </c>
      <c r="K53" s="3">
        <f>'DE_VIE Gruppe inkl. MLA und KSC'!K55</f>
        <v>37543</v>
      </c>
      <c r="L53" s="3">
        <f>'DE_VIE Gruppe inkl. MLA und KSC'!L55</f>
        <v>28554</v>
      </c>
      <c r="M53" s="3">
        <f>'DE_VIE Gruppe inkl. MLA und KSC'!M55</f>
        <v>27336</v>
      </c>
      <c r="N53" s="5">
        <f>'DE_VIE Gruppe inkl. MLA und KSC'!N55</f>
        <v>63.502601830252999</v>
      </c>
      <c r="O53" s="3">
        <f>'DE_VIE Gruppe inkl. MLA und KSC'!O55</f>
        <v>539749</v>
      </c>
      <c r="P53" s="5">
        <f>'DE_VIE Gruppe inkl. MLA und KSC'!P55</f>
        <v>224.14437137795395</v>
      </c>
    </row>
    <row r="54" spans="1:16" x14ac:dyDescent="0.25">
      <c r="A54" s="2" t="s">
        <v>45</v>
      </c>
      <c r="B54" s="3">
        <f>'DE_VIE Gruppe inkl. MLA und KSC'!B56</f>
        <v>12551</v>
      </c>
      <c r="C54" s="3">
        <f>'DE_VIE Gruppe inkl. MLA und KSC'!C56</f>
        <v>15809</v>
      </c>
      <c r="D54" s="3">
        <f>'DE_VIE Gruppe inkl. MLA und KSC'!D56</f>
        <v>25569</v>
      </c>
      <c r="E54" s="3">
        <f>'DE_VIE Gruppe inkl. MLA und KSC'!E56</f>
        <v>34049</v>
      </c>
      <c r="F54" s="3">
        <f>'DE_VIE Gruppe inkl. MLA und KSC'!F56</f>
        <v>38808</v>
      </c>
      <c r="G54" s="3">
        <f>'DE_VIE Gruppe inkl. MLA und KSC'!G56</f>
        <v>63163</v>
      </c>
      <c r="H54" s="3">
        <f>'DE_VIE Gruppe inkl. MLA und KSC'!H56</f>
        <v>95614</v>
      </c>
      <c r="I54" s="3">
        <f>'DE_VIE Gruppe inkl. MLA und KSC'!I56</f>
        <v>98534</v>
      </c>
      <c r="J54" s="3">
        <f>'DE_VIE Gruppe inkl. MLA und KSC'!J56</f>
        <v>61968</v>
      </c>
      <c r="K54" s="3">
        <f>'DE_VIE Gruppe inkl. MLA und KSC'!K56</f>
        <v>37321</v>
      </c>
      <c r="L54" s="3">
        <f>'DE_VIE Gruppe inkl. MLA und KSC'!L56</f>
        <v>28519</v>
      </c>
      <c r="M54" s="3">
        <f>'DE_VIE Gruppe inkl. MLA und KSC'!M56</f>
        <v>27304</v>
      </c>
      <c r="N54" s="5">
        <f>'DE_VIE Gruppe inkl. MLA und KSC'!N56</f>
        <v>63.311202823135361</v>
      </c>
      <c r="O54" s="3">
        <f>'DE_VIE Gruppe inkl. MLA und KSC'!O56</f>
        <v>539209</v>
      </c>
      <c r="P54" s="5">
        <f>'DE_VIE Gruppe inkl. MLA und KSC'!P56</f>
        <v>223.82007626940515</v>
      </c>
    </row>
    <row r="55" spans="1:16" x14ac:dyDescent="0.25">
      <c r="A55" s="2" t="s">
        <v>46</v>
      </c>
      <c r="B55" s="3">
        <f>'DE_VIE Gruppe inkl. MLA und KSC'!B57</f>
        <v>0</v>
      </c>
      <c r="C55" s="3">
        <f>'DE_VIE Gruppe inkl. MLA und KSC'!C57</f>
        <v>0</v>
      </c>
      <c r="D55" s="3">
        <f>'DE_VIE Gruppe inkl. MLA und KSC'!D57</f>
        <v>0</v>
      </c>
      <c r="E55" s="3">
        <f>'DE_VIE Gruppe inkl. MLA und KSC'!E57</f>
        <v>0</v>
      </c>
      <c r="F55" s="3">
        <f>'DE_VIE Gruppe inkl. MLA und KSC'!F57</f>
        <v>0</v>
      </c>
      <c r="G55" s="3">
        <f>'DE_VIE Gruppe inkl. MLA und KSC'!G57</f>
        <v>0</v>
      </c>
      <c r="H55" s="3">
        <f>'DE_VIE Gruppe inkl. MLA und KSC'!H57</f>
        <v>0</v>
      </c>
      <c r="I55" s="3">
        <f>'DE_VIE Gruppe inkl. MLA und KSC'!I57</f>
        <v>0</v>
      </c>
      <c r="J55" s="3">
        <f>'DE_VIE Gruppe inkl. MLA und KSC'!J57</f>
        <v>0</v>
      </c>
      <c r="K55" s="3">
        <f>'DE_VIE Gruppe inkl. MLA und KSC'!K57</f>
        <v>0</v>
      </c>
      <c r="L55" s="3">
        <f>'DE_VIE Gruppe inkl. MLA und KSC'!L57</f>
        <v>0</v>
      </c>
      <c r="M55" s="3">
        <f>'DE_VIE Gruppe inkl. MLA und KSC'!M57</f>
        <v>0</v>
      </c>
      <c r="N55" s="5"/>
      <c r="O55" s="3">
        <f>'DE_VIE Gruppe inkl. MLA und KSC'!O57</f>
        <v>0</v>
      </c>
      <c r="P55" s="5"/>
    </row>
    <row r="56" spans="1:16" x14ac:dyDescent="0.25">
      <c r="A56" s="2" t="s">
        <v>47</v>
      </c>
      <c r="B56" s="3">
        <f>'DE_VIE Gruppe inkl. MLA und KSC'!B58</f>
        <v>124</v>
      </c>
      <c r="C56" s="3">
        <f>'DE_VIE Gruppe inkl. MLA und KSC'!C58</f>
        <v>134</v>
      </c>
      <c r="D56" s="3">
        <f>'DE_VIE Gruppe inkl. MLA und KSC'!D58</f>
        <v>242</v>
      </c>
      <c r="E56" s="3">
        <f>'DE_VIE Gruppe inkl. MLA und KSC'!E58</f>
        <v>311</v>
      </c>
      <c r="F56" s="3">
        <f>'DE_VIE Gruppe inkl. MLA und KSC'!F58</f>
        <v>375</v>
      </c>
      <c r="G56" s="3">
        <f>'DE_VIE Gruppe inkl. MLA und KSC'!G58</f>
        <v>544</v>
      </c>
      <c r="H56" s="3">
        <f>'DE_VIE Gruppe inkl. MLA und KSC'!H58</f>
        <v>666</v>
      </c>
      <c r="I56" s="3">
        <f>'DE_VIE Gruppe inkl. MLA und KSC'!I58</f>
        <v>679</v>
      </c>
      <c r="J56" s="3">
        <f>'DE_VIE Gruppe inkl. MLA und KSC'!J58</f>
        <v>526</v>
      </c>
      <c r="K56" s="3">
        <f>'DE_VIE Gruppe inkl. MLA und KSC'!K58</f>
        <v>340</v>
      </c>
      <c r="L56" s="3">
        <f>'DE_VIE Gruppe inkl. MLA und KSC'!L58</f>
        <v>230</v>
      </c>
      <c r="M56" s="3">
        <f>'DE_VIE Gruppe inkl. MLA und KSC'!M58</f>
        <v>227</v>
      </c>
      <c r="N56" s="5">
        <f>'DE_VIE Gruppe inkl. MLA und KSC'!N58</f>
        <v>13.5</v>
      </c>
      <c r="O56" s="3">
        <f>'DE_VIE Gruppe inkl. MLA und KSC'!O58</f>
        <v>4398</v>
      </c>
      <c r="P56" s="5">
        <f>'DE_VIE Gruppe inkl. MLA und KSC'!P58</f>
        <v>189.34210526315792</v>
      </c>
    </row>
    <row r="57" spans="1:16" x14ac:dyDescent="0.25">
      <c r="A57" s="2" t="s">
        <v>48</v>
      </c>
      <c r="B57" s="6">
        <f>'DE_VIE Gruppe inkl. MLA und KSC'!B59</f>
        <v>0</v>
      </c>
      <c r="C57" s="6">
        <f>'DE_VIE Gruppe inkl. MLA und KSC'!C59</f>
        <v>0</v>
      </c>
      <c r="D57" s="6">
        <f>'DE_VIE Gruppe inkl. MLA und KSC'!D59</f>
        <v>0</v>
      </c>
      <c r="E57" s="6">
        <f>'DE_VIE Gruppe inkl. MLA und KSC'!E59</f>
        <v>0.22500000000000001</v>
      </c>
      <c r="F57" s="6">
        <f>'DE_VIE Gruppe inkl. MLA und KSC'!F59</f>
        <v>28</v>
      </c>
      <c r="G57" s="6">
        <f>'DE_VIE Gruppe inkl. MLA und KSC'!G59</f>
        <v>152</v>
      </c>
      <c r="H57" s="3">
        <f>'DE_VIE Gruppe inkl. MLA und KSC'!H59</f>
        <v>8.6999999999999994E-2</v>
      </c>
      <c r="I57" s="6">
        <f>'DE_VIE Gruppe inkl. MLA und KSC'!I59</f>
        <v>22</v>
      </c>
      <c r="J57" s="6">
        <f>'DE_VIE Gruppe inkl. MLA und KSC'!J59</f>
        <v>134</v>
      </c>
      <c r="K57" s="6">
        <f>'DE_VIE Gruppe inkl. MLA und KSC'!K59</f>
        <v>233</v>
      </c>
      <c r="L57" s="6">
        <f>'DE_VIE Gruppe inkl. MLA und KSC'!L59</f>
        <v>0</v>
      </c>
      <c r="M57" s="6">
        <f>'DE_VIE Gruppe inkl. MLA und KSC'!M59</f>
        <v>0</v>
      </c>
      <c r="N57" s="5"/>
      <c r="O57" s="3">
        <v>1</v>
      </c>
      <c r="P57" s="5"/>
    </row>
    <row r="58" spans="1:16" x14ac:dyDescent="0.25">
      <c r="A58" s="30" t="s">
        <v>51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2"/>
    </row>
    <row r="59" spans="1:16" x14ac:dyDescent="0.25">
      <c r="A59" s="2" t="s">
        <v>44</v>
      </c>
      <c r="B59" s="3">
        <f>'DE_VIE Gruppe inkl. MLA und KSC'!B62</f>
        <v>991582</v>
      </c>
      <c r="C59" s="3">
        <f>'DE_VIE Gruppe inkl. MLA und KSC'!C62</f>
        <v>1086824</v>
      </c>
      <c r="D59" s="3">
        <f>'DE_VIE Gruppe inkl. MLA und KSC'!D62</f>
        <v>1582023</v>
      </c>
      <c r="E59" s="3">
        <f>'DE_VIE Gruppe inkl. MLA und KSC'!E62</f>
        <v>2338303</v>
      </c>
      <c r="F59" s="3">
        <f>'DE_VIE Gruppe inkl. MLA und KSC'!F62</f>
        <v>2706908</v>
      </c>
      <c r="G59" s="3">
        <f>'DE_VIE Gruppe inkl. MLA und KSC'!G62</f>
        <v>3067210</v>
      </c>
      <c r="H59" s="3">
        <f>'DE_VIE Gruppe inkl. MLA und KSC'!H62</f>
        <v>3558576</v>
      </c>
      <c r="I59" s="3">
        <f>'DE_VIE Gruppe inkl. MLA und KSC'!I62</f>
        <v>3578665</v>
      </c>
      <c r="J59" s="3">
        <f>'DE_VIE Gruppe inkl. MLA und KSC'!J62</f>
        <v>3371213</v>
      </c>
      <c r="K59" s="3">
        <f>'DE_VIE Gruppe inkl. MLA und KSC'!K62</f>
        <v>3073674</v>
      </c>
      <c r="L59" s="3">
        <f>'DE_VIE Gruppe inkl. MLA und KSC'!L62</f>
        <v>2346822</v>
      </c>
      <c r="M59" s="3">
        <f>'DE_VIE Gruppe inkl. MLA und KSC'!M62</f>
        <v>2371161</v>
      </c>
      <c r="N59" s="5">
        <f>'DE_VIE Gruppe inkl. MLA und KSC'!N62</f>
        <v>98.780154519908507</v>
      </c>
      <c r="O59" s="3">
        <f>'DE_VIE Gruppe inkl. MLA und KSC'!O62</f>
        <v>30072961</v>
      </c>
      <c r="P59" s="5">
        <f>'DE_VIE Gruppe inkl. MLA und KSC'!P62</f>
        <v>129.34796775534073</v>
      </c>
    </row>
    <row r="60" spans="1:16" x14ac:dyDescent="0.25">
      <c r="A60" s="2" t="s">
        <v>45</v>
      </c>
      <c r="B60" s="3">
        <f>'DE_VIE Gruppe inkl. MLA und KSC'!B63</f>
        <v>806889</v>
      </c>
      <c r="C60" s="3">
        <f>'DE_VIE Gruppe inkl. MLA und KSC'!C63</f>
        <v>937778</v>
      </c>
      <c r="D60" s="3">
        <f>'DE_VIE Gruppe inkl. MLA und KSC'!D63</f>
        <v>1331235</v>
      </c>
      <c r="E60" s="3">
        <f>'DE_VIE Gruppe inkl. MLA und KSC'!E63</f>
        <v>1917842</v>
      </c>
      <c r="F60" s="3">
        <f>'DE_VIE Gruppe inkl. MLA und KSC'!F63</f>
        <v>2198096</v>
      </c>
      <c r="G60" s="3">
        <f>'DE_VIE Gruppe inkl. MLA und KSC'!G63</f>
        <v>2441737</v>
      </c>
      <c r="H60" s="3">
        <f>'DE_VIE Gruppe inkl. MLA und KSC'!H63</f>
        <v>2804384</v>
      </c>
      <c r="I60" s="3">
        <f>'DE_VIE Gruppe inkl. MLA und KSC'!I63</f>
        <v>2804757</v>
      </c>
      <c r="J60" s="3">
        <f>'DE_VIE Gruppe inkl. MLA und KSC'!J63</f>
        <v>2634133</v>
      </c>
      <c r="K60" s="3">
        <f>'DE_VIE Gruppe inkl. MLA und KSC'!K63</f>
        <v>2408350</v>
      </c>
      <c r="L60" s="3">
        <f>'DE_VIE Gruppe inkl. MLA und KSC'!L63</f>
        <v>1912092</v>
      </c>
      <c r="M60" s="3">
        <f>'DE_VIE Gruppe inkl. MLA und KSC'!M63</f>
        <v>1991599</v>
      </c>
      <c r="N60" s="5">
        <f>'DE_VIE Gruppe inkl. MLA und KSC'!N63</f>
        <v>102.77497220446112</v>
      </c>
      <c r="O60" s="3">
        <f>'DE_VIE Gruppe inkl. MLA und KSC'!O63</f>
        <v>24188892</v>
      </c>
      <c r="P60" s="5">
        <f>'DE_VIE Gruppe inkl. MLA und KSC'!P63</f>
        <v>129.2283841899656</v>
      </c>
    </row>
    <row r="61" spans="1:16" x14ac:dyDescent="0.25">
      <c r="A61" s="2" t="s">
        <v>46</v>
      </c>
      <c r="B61" s="3">
        <f>'DE_VIE Gruppe inkl. MLA und KSC'!B64</f>
        <v>180502</v>
      </c>
      <c r="C61" s="3">
        <f>'DE_VIE Gruppe inkl. MLA und KSC'!C64</f>
        <v>145652</v>
      </c>
      <c r="D61" s="3">
        <f>'DE_VIE Gruppe inkl. MLA und KSC'!D64</f>
        <v>245476</v>
      </c>
      <c r="E61" s="3">
        <f>'DE_VIE Gruppe inkl. MLA und KSC'!E64</f>
        <v>410024</v>
      </c>
      <c r="F61" s="3">
        <f>'DE_VIE Gruppe inkl. MLA und KSC'!F64</f>
        <v>502264</v>
      </c>
      <c r="G61" s="3">
        <f>'DE_VIE Gruppe inkl. MLA und KSC'!G64</f>
        <v>618238</v>
      </c>
      <c r="H61" s="3">
        <f>'DE_VIE Gruppe inkl. MLA und KSC'!H64</f>
        <v>746092</v>
      </c>
      <c r="I61" s="3">
        <f>'DE_VIE Gruppe inkl. MLA und KSC'!I64</f>
        <v>768624</v>
      </c>
      <c r="J61" s="3">
        <f>'DE_VIE Gruppe inkl. MLA und KSC'!J64</f>
        <v>729134</v>
      </c>
      <c r="K61" s="3">
        <f>'DE_VIE Gruppe inkl. MLA und KSC'!K64</f>
        <v>658964</v>
      </c>
      <c r="L61" s="3">
        <f>'DE_VIE Gruppe inkl. MLA und KSC'!L64</f>
        <v>429070</v>
      </c>
      <c r="M61" s="3">
        <f>'DE_VIE Gruppe inkl. MLA und KSC'!M64</f>
        <v>371826</v>
      </c>
      <c r="N61" s="5">
        <f>'DE_VIE Gruppe inkl. MLA und KSC'!N64</f>
        <v>80.099391637927695</v>
      </c>
      <c r="O61" s="3">
        <f>'DE_VIE Gruppe inkl. MLA und KSC'!O64</f>
        <v>5805866</v>
      </c>
      <c r="P61" s="5">
        <f>'DE_VIE Gruppe inkl. MLA und KSC'!P64</f>
        <v>130.4088800346058</v>
      </c>
    </row>
    <row r="62" spans="1:16" x14ac:dyDescent="0.25">
      <c r="A62" s="2" t="s">
        <v>47</v>
      </c>
      <c r="B62" s="3">
        <f>'DE_VIE Gruppe inkl. MLA und KSC'!B65</f>
        <v>11629</v>
      </c>
      <c r="C62" s="3">
        <f>'DE_VIE Gruppe inkl. MLA und KSC'!C65</f>
        <v>10492</v>
      </c>
      <c r="D62" s="3">
        <f>'DE_VIE Gruppe inkl. MLA und KSC'!D65</f>
        <v>14698</v>
      </c>
      <c r="E62" s="3">
        <f>'DE_VIE Gruppe inkl. MLA und KSC'!E65</f>
        <v>19242</v>
      </c>
      <c r="F62" s="3">
        <f>'DE_VIE Gruppe inkl. MLA und KSC'!F65</f>
        <v>21633</v>
      </c>
      <c r="G62" s="3">
        <f>'DE_VIE Gruppe inkl. MLA und KSC'!G65</f>
        <v>22682</v>
      </c>
      <c r="H62" s="3">
        <f>'DE_VIE Gruppe inkl. MLA und KSC'!H65</f>
        <v>24383</v>
      </c>
      <c r="I62" s="3">
        <f>'DE_VIE Gruppe inkl. MLA und KSC'!I65</f>
        <v>24948</v>
      </c>
      <c r="J62" s="3">
        <f>'DE_VIE Gruppe inkl. MLA und KSC'!J65</f>
        <v>24139</v>
      </c>
      <c r="K62" s="3">
        <f>'DE_VIE Gruppe inkl. MLA und KSC'!K65</f>
        <v>22822</v>
      </c>
      <c r="L62" s="3">
        <f>'DE_VIE Gruppe inkl. MLA und KSC'!L65</f>
        <v>18172</v>
      </c>
      <c r="M62" s="3">
        <f>'DE_VIE Gruppe inkl. MLA und KSC'!M65</f>
        <v>18325</v>
      </c>
      <c r="N62" s="5">
        <f>'DE_VIE Gruppe inkl. MLA und KSC'!N65</f>
        <v>25.720362239297479</v>
      </c>
      <c r="O62" s="3">
        <f>'DE_VIE Gruppe inkl. MLA und KSC'!O65</f>
        <v>233165</v>
      </c>
      <c r="P62" s="5">
        <f>'DE_VIE Gruppe inkl. MLA und KSC'!P65</f>
        <v>69.447613787490099</v>
      </c>
    </row>
    <row r="63" spans="1:16" x14ac:dyDescent="0.25">
      <c r="A63" s="2" t="s">
        <v>48</v>
      </c>
      <c r="B63" s="6">
        <f>'DE_VIE Gruppe inkl. MLA und KSC'!B66</f>
        <v>21957979</v>
      </c>
      <c r="C63" s="6">
        <f>'DE_VIE Gruppe inkl. MLA und KSC'!C66</f>
        <v>19325890.829999998</v>
      </c>
      <c r="D63" s="6">
        <f>'DE_VIE Gruppe inkl. MLA und KSC'!D66</f>
        <v>23208017</v>
      </c>
      <c r="E63" s="6">
        <f>'DE_VIE Gruppe inkl. MLA und KSC'!E66</f>
        <v>23181992</v>
      </c>
      <c r="F63" s="6">
        <f>'DE_VIE Gruppe inkl. MLA und KSC'!F66</f>
        <v>22222171.689999998</v>
      </c>
      <c r="G63" s="6">
        <f>'DE_VIE Gruppe inkl. MLA und KSC'!G66</f>
        <v>21423015.670000002</v>
      </c>
      <c r="H63" s="6">
        <f>'DE_VIE Gruppe inkl. MLA und KSC'!H66</f>
        <v>22930483.707000002</v>
      </c>
      <c r="I63" s="6">
        <f>'DE_VIE Gruppe inkl. MLA und KSC'!I66</f>
        <v>21113670.850000001</v>
      </c>
      <c r="J63" s="6">
        <f>'DE_VIE Gruppe inkl. MLA und KSC'!J66</f>
        <v>22936296.829999998</v>
      </c>
      <c r="K63" s="6">
        <f>'DE_VIE Gruppe inkl. MLA und KSC'!K66</f>
        <v>24467445.829999998</v>
      </c>
      <c r="L63" s="6">
        <f>'DE_VIE Gruppe inkl. MLA und KSC'!L66</f>
        <v>22858322.699999999</v>
      </c>
      <c r="M63" s="6">
        <f>'DE_VIE Gruppe inkl. MLA und KSC'!M66</f>
        <v>21342843.859999999</v>
      </c>
      <c r="N63" s="5">
        <f>'DE_VIE Gruppe inkl. MLA und KSC'!N66</f>
        <v>-15.333025912043929</v>
      </c>
      <c r="O63" s="6">
        <f>'DE_VIE Gruppe inkl. MLA und KSC'!O66</f>
        <v>266968129.96700001</v>
      </c>
      <c r="P63" s="5">
        <f>'DE_VIE Gruppe inkl. MLA und KSC'!P66</f>
        <v>-3.3306720533920586</v>
      </c>
    </row>
    <row r="64" spans="1:16" x14ac:dyDescent="0.25">
      <c r="A64" s="14" t="s">
        <v>63</v>
      </c>
    </row>
    <row r="65" spans="1:16" x14ac:dyDescent="0.25">
      <c r="A65" s="1"/>
    </row>
    <row r="66" spans="1:16" x14ac:dyDescent="0.25">
      <c r="B66" s="29">
        <v>2021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</row>
    <row r="67" spans="1:16" x14ac:dyDescent="0.25">
      <c r="A67" s="1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6" t="s">
        <v>41</v>
      </c>
      <c r="O67" s="25"/>
      <c r="P67" s="26" t="s">
        <v>41</v>
      </c>
    </row>
    <row r="68" spans="1:16" x14ac:dyDescent="0.25">
      <c r="A68" s="1"/>
      <c r="B68" s="26" t="s">
        <v>32</v>
      </c>
      <c r="C68" s="26" t="s">
        <v>33</v>
      </c>
      <c r="D68" s="26" t="s">
        <v>34</v>
      </c>
      <c r="E68" s="26" t="s">
        <v>14</v>
      </c>
      <c r="F68" s="26" t="s">
        <v>35</v>
      </c>
      <c r="G68" s="26" t="s">
        <v>36</v>
      </c>
      <c r="H68" s="26" t="s">
        <v>37</v>
      </c>
      <c r="I68" s="26" t="s">
        <v>15</v>
      </c>
      <c r="J68" s="26" t="s">
        <v>16</v>
      </c>
      <c r="K68" s="26" t="s">
        <v>38</v>
      </c>
      <c r="L68" s="26" t="s">
        <v>18</v>
      </c>
      <c r="M68" s="26" t="s">
        <v>39</v>
      </c>
      <c r="N68" s="26" t="s">
        <v>42</v>
      </c>
      <c r="O68" s="26" t="s">
        <v>40</v>
      </c>
      <c r="P68" s="26" t="s">
        <v>43</v>
      </c>
    </row>
    <row r="69" spans="1:16" x14ac:dyDescent="0.25">
      <c r="A69" s="30" t="s">
        <v>31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2"/>
    </row>
    <row r="70" spans="1:16" x14ac:dyDescent="0.25">
      <c r="A70" s="2" t="s">
        <v>44</v>
      </c>
      <c r="B70" s="3">
        <f>'DE_VIE Gruppe inkl. MLA und KSC'!B74</f>
        <v>198295</v>
      </c>
      <c r="C70" s="3">
        <f>'DE_VIE Gruppe inkl. MLA und KSC'!C74</f>
        <v>158786</v>
      </c>
      <c r="D70" s="3">
        <f>'DE_VIE Gruppe inkl. MLA und KSC'!D74</f>
        <v>215637</v>
      </c>
      <c r="E70" s="3">
        <f>'DE_VIE Gruppe inkl. MLA und KSC'!E74</f>
        <v>269127</v>
      </c>
      <c r="F70" s="3">
        <f>'DE_VIE Gruppe inkl. MLA und KSC'!F74</f>
        <v>399518</v>
      </c>
      <c r="G70" s="3">
        <f>'DE_VIE Gruppe inkl. MLA und KSC'!G74</f>
        <v>725244</v>
      </c>
      <c r="H70" s="3">
        <f>'DE_VIE Gruppe inkl. MLA und KSC'!H74</f>
        <v>1474634</v>
      </c>
      <c r="I70" s="3">
        <f>'DE_VIE Gruppe inkl. MLA und KSC'!I74</f>
        <v>1778146</v>
      </c>
      <c r="J70" s="3">
        <f>'DE_VIE Gruppe inkl. MLA und KSC'!J74</f>
        <v>1575315</v>
      </c>
      <c r="K70" s="3">
        <f>'DE_VIE Gruppe inkl. MLA und KSC'!K74</f>
        <v>1573155</v>
      </c>
      <c r="L70" s="3">
        <f>'DE_VIE Gruppe inkl. MLA und KSC'!L74</f>
        <v>1116064</v>
      </c>
      <c r="M70" s="3">
        <f>'DE_VIE Gruppe inkl. MLA und KSC'!M74</f>
        <v>921602</v>
      </c>
      <c r="N70" s="5">
        <f>'DE_VIE Gruppe inkl. MLA und KSC'!N74</f>
        <v>306.28380731538505</v>
      </c>
      <c r="O70" s="3">
        <f>'DE_VIE Gruppe inkl. MLA und KSC'!O74</f>
        <v>10405523</v>
      </c>
      <c r="P70" s="5">
        <f>'DE_VIE Gruppe inkl. MLA und KSC'!P74</f>
        <v>33.183227615526967</v>
      </c>
    </row>
    <row r="71" spans="1:16" x14ac:dyDescent="0.25">
      <c r="A71" s="2" t="s">
        <v>45</v>
      </c>
      <c r="B71" s="3">
        <f>'DE_VIE Gruppe inkl. MLA und KSC'!B75</f>
        <v>148310</v>
      </c>
      <c r="C71" s="3">
        <f>'DE_VIE Gruppe inkl. MLA und KSC'!C75</f>
        <v>122115</v>
      </c>
      <c r="D71" s="3">
        <f>'DE_VIE Gruppe inkl. MLA und KSC'!D75</f>
        <v>155837</v>
      </c>
      <c r="E71" s="3">
        <f>'DE_VIE Gruppe inkl. MLA und KSC'!E75</f>
        <v>177654</v>
      </c>
      <c r="F71" s="3">
        <f>'DE_VIE Gruppe inkl. MLA und KSC'!F75</f>
        <v>253580</v>
      </c>
      <c r="G71" s="3">
        <f>'DE_VIE Gruppe inkl. MLA und KSC'!G75</f>
        <v>533030</v>
      </c>
      <c r="H71" s="3">
        <f>'DE_VIE Gruppe inkl. MLA und KSC'!H75</f>
        <v>1101619</v>
      </c>
      <c r="I71" s="3">
        <f>'DE_VIE Gruppe inkl. MLA und KSC'!I75</f>
        <v>1312802</v>
      </c>
      <c r="J71" s="3">
        <f>'DE_VIE Gruppe inkl. MLA und KSC'!J75</f>
        <v>1224539</v>
      </c>
      <c r="K71" s="3">
        <f>'DE_VIE Gruppe inkl. MLA und KSC'!K75</f>
        <v>1230000</v>
      </c>
      <c r="L71" s="3">
        <f>'DE_VIE Gruppe inkl. MLA und KSC'!L75</f>
        <v>878710</v>
      </c>
      <c r="M71" s="3">
        <f>'DE_VIE Gruppe inkl. MLA und KSC'!M75</f>
        <v>711582</v>
      </c>
      <c r="N71" s="5">
        <f>'DE_VIE Gruppe inkl. MLA und KSC'!N75</f>
        <v>312.11949219292967</v>
      </c>
      <c r="O71" s="3">
        <f>'DE_VIE Gruppe inkl. MLA und KSC'!O75</f>
        <v>7849778</v>
      </c>
      <c r="P71" s="5">
        <f>'DE_VIE Gruppe inkl. MLA und KSC'!P75</f>
        <v>24.621805781345252</v>
      </c>
    </row>
    <row r="72" spans="1:16" x14ac:dyDescent="0.25">
      <c r="A72" s="2" t="s">
        <v>46</v>
      </c>
      <c r="B72" s="3">
        <f>'DE_VIE Gruppe inkl. MLA und KSC'!B76</f>
        <v>47366</v>
      </c>
      <c r="C72" s="3">
        <f>'DE_VIE Gruppe inkl. MLA und KSC'!C76</f>
        <v>35084</v>
      </c>
      <c r="D72" s="3">
        <f>'DE_VIE Gruppe inkl. MLA und KSC'!D76</f>
        <v>57092</v>
      </c>
      <c r="E72" s="3">
        <f>'DE_VIE Gruppe inkl. MLA und KSC'!E76</f>
        <v>89600</v>
      </c>
      <c r="F72" s="3">
        <f>'DE_VIE Gruppe inkl. MLA und KSC'!F76</f>
        <v>143736</v>
      </c>
      <c r="G72" s="3">
        <f>'DE_VIE Gruppe inkl. MLA und KSC'!G76</f>
        <v>188452</v>
      </c>
      <c r="H72" s="3">
        <f>'DE_VIE Gruppe inkl. MLA und KSC'!H76</f>
        <v>367226</v>
      </c>
      <c r="I72" s="3">
        <f>'DE_VIE Gruppe inkl. MLA und KSC'!I76</f>
        <v>460458</v>
      </c>
      <c r="J72" s="3">
        <f>'DE_VIE Gruppe inkl. MLA und KSC'!J76</f>
        <v>346610</v>
      </c>
      <c r="K72" s="3">
        <f>'DE_VIE Gruppe inkl. MLA und KSC'!K76</f>
        <v>340028</v>
      </c>
      <c r="L72" s="3">
        <f>'DE_VIE Gruppe inkl. MLA und KSC'!L76</f>
        <v>234140</v>
      </c>
      <c r="M72" s="3">
        <f>'DE_VIE Gruppe inkl. MLA und KSC'!M76</f>
        <v>205792</v>
      </c>
      <c r="N72" s="5">
        <f>'DE_VIE Gruppe inkl. MLA und KSC'!N76</f>
        <v>299.87564122493393</v>
      </c>
      <c r="O72" s="3">
        <f>'DE_VIE Gruppe inkl. MLA und KSC'!O76</f>
        <v>2515584</v>
      </c>
      <c r="P72" s="5">
        <f>'DE_VIE Gruppe inkl. MLA und KSC'!P76</f>
        <v>67.935559759831122</v>
      </c>
    </row>
    <row r="73" spans="1:16" x14ac:dyDescent="0.25">
      <c r="A73" s="2" t="s">
        <v>47</v>
      </c>
      <c r="B73" s="3">
        <f>'DE_VIE Gruppe inkl. MLA und KSC'!B77</f>
        <v>3733</v>
      </c>
      <c r="C73" s="3">
        <f>'DE_VIE Gruppe inkl. MLA und KSC'!C77</f>
        <v>2806</v>
      </c>
      <c r="D73" s="3">
        <f>'DE_VIE Gruppe inkl. MLA und KSC'!D77</f>
        <v>3879</v>
      </c>
      <c r="E73" s="3">
        <f>'DE_VIE Gruppe inkl. MLA und KSC'!E77</f>
        <v>5009</v>
      </c>
      <c r="F73" s="3">
        <f>'DE_VIE Gruppe inkl. MLA und KSC'!F77</f>
        <v>5806</v>
      </c>
      <c r="G73" s="3">
        <f>'DE_VIE Gruppe inkl. MLA und KSC'!G77</f>
        <v>8222</v>
      </c>
      <c r="H73" s="3">
        <f>'DE_VIE Gruppe inkl. MLA und KSC'!H77</f>
        <v>13578</v>
      </c>
      <c r="I73" s="3">
        <f>'DE_VIE Gruppe inkl. MLA und KSC'!I77</f>
        <v>15270</v>
      </c>
      <c r="J73" s="3">
        <f>'DE_VIE Gruppe inkl. MLA und KSC'!J77</f>
        <v>14674</v>
      </c>
      <c r="K73" s="3">
        <f>'DE_VIE Gruppe inkl. MLA und KSC'!K77</f>
        <v>14533</v>
      </c>
      <c r="L73" s="3">
        <f>'DE_VIE Gruppe inkl. MLA und KSC'!L77</f>
        <v>12408</v>
      </c>
      <c r="M73" s="3">
        <f>'DE_VIE Gruppe inkl. MLA und KSC'!M77</f>
        <v>11649</v>
      </c>
      <c r="N73" s="5">
        <f>'DE_VIE Gruppe inkl. MLA und KSC'!N77</f>
        <v>185.72479764532744</v>
      </c>
      <c r="O73" s="3">
        <f>'DE_VIE Gruppe inkl. MLA und KSC'!O77</f>
        <v>111567</v>
      </c>
      <c r="P73" s="5">
        <f>'DE_VIE Gruppe inkl. MLA und KSC'!P77</f>
        <v>16.36107634543178</v>
      </c>
    </row>
    <row r="74" spans="1:16" x14ac:dyDescent="0.25">
      <c r="A74" s="2" t="s">
        <v>48</v>
      </c>
      <c r="B74" s="6">
        <f>'DE_VIE Gruppe inkl. MLA und KSC'!B78</f>
        <v>19734820.170000002</v>
      </c>
      <c r="C74" s="6">
        <f>'DE_VIE Gruppe inkl. MLA und KSC'!C78</f>
        <v>18543188</v>
      </c>
      <c r="D74" s="6">
        <f>'DE_VIE Gruppe inkl. MLA und KSC'!D78</f>
        <v>21546981</v>
      </c>
      <c r="E74" s="6">
        <f>'DE_VIE Gruppe inkl. MLA und KSC'!E78</f>
        <v>21803158.57</v>
      </c>
      <c r="F74" s="6">
        <f>'DE_VIE Gruppe inkl. MLA und KSC'!F78</f>
        <v>21814697.149999999</v>
      </c>
      <c r="G74" s="6">
        <f>'DE_VIE Gruppe inkl. MLA und KSC'!G78</f>
        <v>21353897.93</v>
      </c>
      <c r="H74" s="6">
        <f>'DE_VIE Gruppe inkl. MLA und KSC'!H78</f>
        <v>21691015.57</v>
      </c>
      <c r="I74" s="6">
        <f>'DE_VIE Gruppe inkl. MLA und KSC'!I78</f>
        <v>20249187.689999998</v>
      </c>
      <c r="J74" s="6">
        <f>'DE_VIE Gruppe inkl. MLA und KSC'!J78</f>
        <v>21440358.009999998</v>
      </c>
      <c r="K74" s="6">
        <f>'DE_VIE Gruppe inkl. MLA und KSC'!K78</f>
        <v>24678495.23</v>
      </c>
      <c r="L74" s="6">
        <f>'DE_VIE Gruppe inkl. MLA und KSC'!L78</f>
        <v>24496433.949999999</v>
      </c>
      <c r="M74" s="6">
        <f>'DE_VIE Gruppe inkl. MLA und KSC'!M78</f>
        <v>23947097.77</v>
      </c>
      <c r="N74" s="5">
        <f>'DE_VIE Gruppe inkl. MLA und KSC'!N78</f>
        <v>21.759771410693276</v>
      </c>
      <c r="O74" s="6">
        <f>'DE_VIE Gruppe inkl. MLA und KSC'!O78</f>
        <v>261299331.03999999</v>
      </c>
      <c r="P74" s="5">
        <f>'DE_VIE Gruppe inkl. MLA und KSC'!P78</f>
        <v>19.923695462485512</v>
      </c>
    </row>
    <row r="75" spans="1:16" x14ac:dyDescent="0.25">
      <c r="A75" s="30" t="s">
        <v>49</v>
      </c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2"/>
    </row>
    <row r="76" spans="1:16" x14ac:dyDescent="0.25">
      <c r="A76" s="2" t="s">
        <v>44</v>
      </c>
      <c r="B76" s="3">
        <f>'DE_VIE Gruppe inkl. MLA und KSC'!B80</f>
        <v>38936</v>
      </c>
      <c r="C76" s="3">
        <f>'DE_VIE Gruppe inkl. MLA und KSC'!C80</f>
        <v>27524</v>
      </c>
      <c r="D76" s="3">
        <f>'DE_VIE Gruppe inkl. MLA und KSC'!D80</f>
        <v>32033</v>
      </c>
      <c r="E76" s="3">
        <f>'DE_VIE Gruppe inkl. MLA und KSC'!E80</f>
        <v>39392</v>
      </c>
      <c r="F76" s="3">
        <f>'DE_VIE Gruppe inkl. MLA und KSC'!F80</f>
        <v>75420</v>
      </c>
      <c r="G76" s="3">
        <f>'DE_VIE Gruppe inkl. MLA und KSC'!G80</f>
        <v>190505</v>
      </c>
      <c r="H76" s="3">
        <f>'DE_VIE Gruppe inkl. MLA und KSC'!H80</f>
        <v>311691</v>
      </c>
      <c r="I76" s="3">
        <f>'DE_VIE Gruppe inkl. MLA und KSC'!I80</f>
        <v>407435</v>
      </c>
      <c r="J76" s="3">
        <f>'DE_VIE Gruppe inkl. MLA und KSC'!J80</f>
        <v>418474</v>
      </c>
      <c r="K76" s="3">
        <f>'DE_VIE Gruppe inkl. MLA und KSC'!K80</f>
        <v>428426</v>
      </c>
      <c r="L76" s="3">
        <f>'DE_VIE Gruppe inkl. MLA und KSC'!L80</f>
        <v>315964</v>
      </c>
      <c r="M76" s="3">
        <f>'DE_VIE Gruppe inkl. MLA und KSC'!M80</f>
        <v>254535</v>
      </c>
      <c r="N76" s="5">
        <f>'DE_VIE Gruppe inkl. MLA und KSC'!N80</f>
        <v>447.68154922001077</v>
      </c>
      <c r="O76" s="3">
        <f>'DE_VIE Gruppe inkl. MLA und KSC'!O80</f>
        <v>2540335</v>
      </c>
      <c r="P76" s="5">
        <f>'DE_VIE Gruppe inkl. MLA und KSC'!P80</f>
        <v>45.323932381796858</v>
      </c>
    </row>
    <row r="77" spans="1:16" x14ac:dyDescent="0.25">
      <c r="A77" s="2" t="s">
        <v>45</v>
      </c>
      <c r="B77" s="3">
        <f>'DE_VIE Gruppe inkl. MLA und KSC'!B81</f>
        <v>38782</v>
      </c>
      <c r="C77" s="3">
        <f>'DE_VIE Gruppe inkl. MLA und KSC'!C81</f>
        <v>27460</v>
      </c>
      <c r="D77" s="3">
        <f>'DE_VIE Gruppe inkl. MLA und KSC'!D81</f>
        <v>31972</v>
      </c>
      <c r="E77" s="3">
        <f>'DE_VIE Gruppe inkl. MLA und KSC'!E81</f>
        <v>39346</v>
      </c>
      <c r="F77" s="3">
        <f>'DE_VIE Gruppe inkl. MLA und KSC'!F81</f>
        <v>75387</v>
      </c>
      <c r="G77" s="3">
        <f>'DE_VIE Gruppe inkl. MLA und KSC'!G81</f>
        <v>190412</v>
      </c>
      <c r="H77" s="3">
        <f>'DE_VIE Gruppe inkl. MLA und KSC'!H81</f>
        <v>311278</v>
      </c>
      <c r="I77" s="3">
        <f>'DE_VIE Gruppe inkl. MLA und KSC'!I81</f>
        <v>406256</v>
      </c>
      <c r="J77" s="3">
        <f>'DE_VIE Gruppe inkl. MLA und KSC'!J81</f>
        <v>417939</v>
      </c>
      <c r="K77" s="3">
        <f>'DE_VIE Gruppe inkl. MLA und KSC'!K81</f>
        <v>427787</v>
      </c>
      <c r="L77" s="3">
        <f>'DE_VIE Gruppe inkl. MLA und KSC'!L81</f>
        <v>315528</v>
      </c>
      <c r="M77" s="3">
        <f>'DE_VIE Gruppe inkl. MLA und KSC'!M81</f>
        <v>253871</v>
      </c>
      <c r="N77" s="5">
        <f>'DE_VIE Gruppe inkl. MLA und KSC'!N81</f>
        <v>451.16258874101732</v>
      </c>
      <c r="O77" s="3">
        <f>'DE_VIE Gruppe inkl. MLA und KSC'!O81</f>
        <v>2536018</v>
      </c>
      <c r="P77" s="5">
        <f>'DE_VIE Gruppe inkl. MLA und KSC'!P81</f>
        <v>46.014259319714256</v>
      </c>
    </row>
    <row r="78" spans="1:16" x14ac:dyDescent="0.25">
      <c r="A78" s="2" t="s">
        <v>46</v>
      </c>
      <c r="B78" s="3">
        <f>'DE_VIE Gruppe inkl. MLA und KSC'!B82</f>
        <v>154</v>
      </c>
      <c r="C78" s="3">
        <f>'DE_VIE Gruppe inkl. MLA und KSC'!C82</f>
        <v>62</v>
      </c>
      <c r="D78" s="3">
        <f>'DE_VIE Gruppe inkl. MLA und KSC'!D82</f>
        <v>50</v>
      </c>
      <c r="E78" s="3">
        <f>'DE_VIE Gruppe inkl. MLA und KSC'!E82</f>
        <v>42</v>
      </c>
      <c r="F78" s="3">
        <f>'DE_VIE Gruppe inkl. MLA und KSC'!F82</f>
        <v>26</v>
      </c>
      <c r="G78" s="3">
        <f>'DE_VIE Gruppe inkl. MLA und KSC'!G82</f>
        <v>88</v>
      </c>
      <c r="H78" s="3">
        <f>'DE_VIE Gruppe inkl. MLA und KSC'!H82</f>
        <v>402</v>
      </c>
      <c r="I78" s="3">
        <f>'DE_VIE Gruppe inkl. MLA und KSC'!I82</f>
        <v>1150</v>
      </c>
      <c r="J78" s="3">
        <f>'DE_VIE Gruppe inkl. MLA und KSC'!J82</f>
        <v>520</v>
      </c>
      <c r="K78" s="3">
        <f>'DE_VIE Gruppe inkl. MLA und KSC'!K82</f>
        <v>632</v>
      </c>
      <c r="L78" s="3">
        <f>'DE_VIE Gruppe inkl. MLA und KSC'!L82</f>
        <v>436</v>
      </c>
      <c r="M78" s="3">
        <f>'DE_VIE Gruppe inkl. MLA und KSC'!M82</f>
        <v>664</v>
      </c>
      <c r="N78" s="5">
        <f>'DE_VIE Gruppe inkl. MLA und KSC'!N82</f>
        <v>75.661375661375658</v>
      </c>
      <c r="O78" s="3">
        <f>'DE_VIE Gruppe inkl. MLA und KSC'!O82</f>
        <v>4226</v>
      </c>
      <c r="P78" s="5">
        <f>'DE_VIE Gruppe inkl. MLA und KSC'!P82</f>
        <v>-61.100883652430049</v>
      </c>
    </row>
    <row r="79" spans="1:16" x14ac:dyDescent="0.25">
      <c r="A79" s="2" t="s">
        <v>47</v>
      </c>
      <c r="B79" s="3">
        <f>'DE_VIE Gruppe inkl. MLA und KSC'!B83</f>
        <v>621</v>
      </c>
      <c r="C79" s="3">
        <f>'DE_VIE Gruppe inkl. MLA und KSC'!C83</f>
        <v>443</v>
      </c>
      <c r="D79" s="3">
        <f>'DE_VIE Gruppe inkl. MLA und KSC'!D83</f>
        <v>499</v>
      </c>
      <c r="E79" s="3">
        <f>'DE_VIE Gruppe inkl. MLA und KSC'!E83</f>
        <v>673</v>
      </c>
      <c r="F79" s="3">
        <f>'DE_VIE Gruppe inkl. MLA und KSC'!F83</f>
        <v>843</v>
      </c>
      <c r="G79" s="3">
        <f>'DE_VIE Gruppe inkl. MLA und KSC'!G83</f>
        <v>1983</v>
      </c>
      <c r="H79" s="3">
        <f>'DE_VIE Gruppe inkl. MLA und KSC'!H83</f>
        <v>3402</v>
      </c>
      <c r="I79" s="3">
        <f>'DE_VIE Gruppe inkl. MLA und KSC'!I83</f>
        <v>3796</v>
      </c>
      <c r="J79" s="3">
        <f>'DE_VIE Gruppe inkl. MLA und KSC'!J83</f>
        <v>3414</v>
      </c>
      <c r="K79" s="3">
        <f>'DE_VIE Gruppe inkl. MLA und KSC'!K83</f>
        <v>3508</v>
      </c>
      <c r="L79" s="3">
        <f>'DE_VIE Gruppe inkl. MLA und KSC'!L83</f>
        <v>2607</v>
      </c>
      <c r="M79" s="3">
        <f>'DE_VIE Gruppe inkl. MLA und KSC'!M83</f>
        <v>2727</v>
      </c>
      <c r="N79" s="5">
        <f>'DE_VIE Gruppe inkl. MLA und KSC'!N83</f>
        <v>255.54106910039113</v>
      </c>
      <c r="O79" s="3">
        <f>'DE_VIE Gruppe inkl. MLA und KSC'!O83</f>
        <v>24516</v>
      </c>
      <c r="P79" s="5">
        <f>'DE_VIE Gruppe inkl. MLA und KSC'!P83</f>
        <v>29.153935307133082</v>
      </c>
    </row>
    <row r="80" spans="1:16" x14ac:dyDescent="0.25">
      <c r="A80" s="2" t="s">
        <v>48</v>
      </c>
      <c r="B80" s="6">
        <f>'DE_VIE Gruppe inkl. MLA und KSC'!B84</f>
        <v>1075380</v>
      </c>
      <c r="C80" s="6">
        <f>'DE_VIE Gruppe inkl. MLA und KSC'!C84</f>
        <v>1241127</v>
      </c>
      <c r="D80" s="6">
        <f>'DE_VIE Gruppe inkl. MLA und KSC'!D84</f>
        <v>1425188</v>
      </c>
      <c r="E80" s="6">
        <f>'DE_VIE Gruppe inkl. MLA und KSC'!E84</f>
        <v>1082436</v>
      </c>
      <c r="F80" s="6">
        <f>'DE_VIE Gruppe inkl. MLA und KSC'!F84</f>
        <v>1207734</v>
      </c>
      <c r="G80" s="6">
        <f>'DE_VIE Gruppe inkl. MLA und KSC'!G84</f>
        <v>1323766</v>
      </c>
      <c r="H80" s="6">
        <f>'DE_VIE Gruppe inkl. MLA und KSC'!H84</f>
        <v>1173056</v>
      </c>
      <c r="I80" s="6">
        <f>'DE_VIE Gruppe inkl. MLA und KSC'!I84</f>
        <v>1399617</v>
      </c>
      <c r="J80" s="6">
        <f>'DE_VIE Gruppe inkl. MLA und KSC'!J84</f>
        <v>1153652</v>
      </c>
      <c r="K80" s="6">
        <f>'DE_VIE Gruppe inkl. MLA und KSC'!K84</f>
        <v>1300514</v>
      </c>
      <c r="L80" s="6">
        <f>'DE_VIE Gruppe inkl. MLA und KSC'!L84</f>
        <v>1223602</v>
      </c>
      <c r="M80" s="6">
        <f>'DE_VIE Gruppe inkl. MLA und KSC'!M84</f>
        <v>1260894</v>
      </c>
      <c r="N80" s="5">
        <f>'DE_VIE Gruppe inkl. MLA und KSC'!N84</f>
        <v>-2.937671663115371</v>
      </c>
      <c r="O80" s="6">
        <f>'DE_VIE Gruppe inkl. MLA und KSC'!O84</f>
        <v>14866966</v>
      </c>
      <c r="P80" s="5">
        <f>'DE_VIE Gruppe inkl. MLA und KSC'!P84</f>
        <v>-5.8310936470015289</v>
      </c>
    </row>
    <row r="81" spans="1:16" x14ac:dyDescent="0.25">
      <c r="A81" s="30" t="s">
        <v>50</v>
      </c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2"/>
    </row>
    <row r="82" spans="1:16" x14ac:dyDescent="0.25">
      <c r="A82" s="2" t="s">
        <v>44</v>
      </c>
      <c r="B82" s="3">
        <f>'DE_VIE Gruppe inkl. MLA und KSC'!B86</f>
        <v>2885</v>
      </c>
      <c r="C82" s="3">
        <f>'DE_VIE Gruppe inkl. MLA und KSC'!C86</f>
        <v>1791</v>
      </c>
      <c r="D82" s="3">
        <f>'DE_VIE Gruppe inkl. MLA und KSC'!D86</f>
        <v>1459</v>
      </c>
      <c r="E82" s="3">
        <f>'DE_VIE Gruppe inkl. MLA und KSC'!E86</f>
        <v>2288</v>
      </c>
      <c r="F82" s="3">
        <f>'DE_VIE Gruppe inkl. MLA und KSC'!F86</f>
        <v>4260</v>
      </c>
      <c r="G82" s="3">
        <f>'DE_VIE Gruppe inkl. MLA und KSC'!G86</f>
        <v>10543</v>
      </c>
      <c r="H82" s="3">
        <f>'DE_VIE Gruppe inkl. MLA und KSC'!H86</f>
        <v>30876</v>
      </c>
      <c r="I82" s="3">
        <f>'DE_VIE Gruppe inkl. MLA und KSC'!I86</f>
        <v>38210</v>
      </c>
      <c r="J82" s="3">
        <f>'DE_VIE Gruppe inkl. MLA und KSC'!J86</f>
        <v>23766</v>
      </c>
      <c r="K82" s="3">
        <f>'DE_VIE Gruppe inkl. MLA und KSC'!K86</f>
        <v>18171</v>
      </c>
      <c r="L82" s="3">
        <f>'DE_VIE Gruppe inkl. MLA und KSC'!L86</f>
        <v>15547</v>
      </c>
      <c r="M82" s="3">
        <f>'DE_VIE Gruppe inkl. MLA und KSC'!M86</f>
        <v>16719</v>
      </c>
      <c r="N82" s="5">
        <f>'DE_VIE Gruppe inkl. MLA und KSC'!N86</f>
        <v>260.78981441519204</v>
      </c>
      <c r="O82" s="3">
        <f>'DE_VIE Gruppe inkl. MLA und KSC'!O86</f>
        <v>166515</v>
      </c>
      <c r="P82" s="5">
        <f>'DE_VIE Gruppe inkl. MLA und KSC'!P86</f>
        <v>72.683245530343882</v>
      </c>
    </row>
    <row r="83" spans="1:16" x14ac:dyDescent="0.25">
      <c r="A83" s="2" t="s">
        <v>45</v>
      </c>
      <c r="B83" s="3">
        <f>'DE_VIE Gruppe inkl. MLA und KSC'!B87</f>
        <v>2885</v>
      </c>
      <c r="C83" s="3">
        <f>'DE_VIE Gruppe inkl. MLA und KSC'!C87</f>
        <v>1791</v>
      </c>
      <c r="D83" s="3">
        <f>'DE_VIE Gruppe inkl. MLA und KSC'!D87</f>
        <v>1459</v>
      </c>
      <c r="E83" s="3">
        <f>'DE_VIE Gruppe inkl. MLA und KSC'!E87</f>
        <v>2288</v>
      </c>
      <c r="F83" s="3">
        <f>'DE_VIE Gruppe inkl. MLA und KSC'!F87</f>
        <v>4260</v>
      </c>
      <c r="G83" s="3">
        <f>'DE_VIE Gruppe inkl. MLA und KSC'!G87</f>
        <v>10543</v>
      </c>
      <c r="H83" s="3">
        <f>'DE_VIE Gruppe inkl. MLA und KSC'!H87</f>
        <v>30876</v>
      </c>
      <c r="I83" s="3">
        <f>'DE_VIE Gruppe inkl. MLA und KSC'!I87</f>
        <v>38210</v>
      </c>
      <c r="J83" s="3">
        <f>'DE_VIE Gruppe inkl. MLA und KSC'!J87</f>
        <v>23766</v>
      </c>
      <c r="K83" s="3">
        <f>'DE_VIE Gruppe inkl. MLA und KSC'!K87</f>
        <v>18171</v>
      </c>
      <c r="L83" s="3">
        <f>'DE_VIE Gruppe inkl. MLA und KSC'!L87</f>
        <v>15547</v>
      </c>
      <c r="M83" s="3">
        <f>'DE_VIE Gruppe inkl. MLA und KSC'!M87</f>
        <v>16719</v>
      </c>
      <c r="N83" s="5">
        <f>'DE_VIE Gruppe inkl. MLA und KSC'!N87</f>
        <v>260.78981441519204</v>
      </c>
      <c r="O83" s="3">
        <f>'DE_VIE Gruppe inkl. MLA und KSC'!O87</f>
        <v>166515</v>
      </c>
      <c r="P83" s="5">
        <f>'DE_VIE Gruppe inkl. MLA und KSC'!P87</f>
        <v>72.885843326584649</v>
      </c>
    </row>
    <row r="84" spans="1:16" x14ac:dyDescent="0.25">
      <c r="A84" s="2" t="s">
        <v>46</v>
      </c>
      <c r="B84" s="3">
        <f>'DE_VIE Gruppe inkl. MLA und KSC'!B88</f>
        <v>0</v>
      </c>
      <c r="C84" s="3">
        <f>'DE_VIE Gruppe inkl. MLA und KSC'!C88</f>
        <v>0</v>
      </c>
      <c r="D84" s="3">
        <f>'DE_VIE Gruppe inkl. MLA und KSC'!D88</f>
        <v>0</v>
      </c>
      <c r="E84" s="3">
        <f>'DE_VIE Gruppe inkl. MLA und KSC'!E88</f>
        <v>0</v>
      </c>
      <c r="F84" s="3">
        <f>'DE_VIE Gruppe inkl. MLA und KSC'!F88</f>
        <v>0</v>
      </c>
      <c r="G84" s="3">
        <f>'DE_VIE Gruppe inkl. MLA und KSC'!G88</f>
        <v>0</v>
      </c>
      <c r="H84" s="3">
        <f>'DE_VIE Gruppe inkl. MLA und KSC'!H88</f>
        <v>0</v>
      </c>
      <c r="I84" s="3">
        <f>'DE_VIE Gruppe inkl. MLA und KSC'!I88</f>
        <v>0</v>
      </c>
      <c r="J84" s="3">
        <f>'DE_VIE Gruppe inkl. MLA und KSC'!J88</f>
        <v>0</v>
      </c>
      <c r="K84" s="3">
        <f>'DE_VIE Gruppe inkl. MLA und KSC'!K88</f>
        <v>0</v>
      </c>
      <c r="L84" s="3">
        <f>'DE_VIE Gruppe inkl. MLA und KSC'!L88</f>
        <v>0</v>
      </c>
      <c r="M84" s="3">
        <f>'DE_VIE Gruppe inkl. MLA und KSC'!M88</f>
        <v>0</v>
      </c>
      <c r="N84" s="5"/>
      <c r="O84" s="3">
        <f>'DE_VIE Gruppe inkl. MLA und KSC'!O88</f>
        <v>0</v>
      </c>
      <c r="P84" s="5"/>
    </row>
    <row r="85" spans="1:16" x14ac:dyDescent="0.25">
      <c r="A85" s="2" t="s">
        <v>47</v>
      </c>
      <c r="B85" s="3">
        <f>'DE_VIE Gruppe inkl. MLA und KSC'!B89</f>
        <v>38</v>
      </c>
      <c r="C85" s="3">
        <f>'DE_VIE Gruppe inkl. MLA und KSC'!C89</f>
        <v>16</v>
      </c>
      <c r="D85" s="3">
        <f>'DE_VIE Gruppe inkl. MLA und KSC'!D89</f>
        <v>18</v>
      </c>
      <c r="E85" s="3">
        <f>'DE_VIE Gruppe inkl. MLA und KSC'!E89</f>
        <v>30</v>
      </c>
      <c r="F85" s="3">
        <f>'DE_VIE Gruppe inkl. MLA und KSC'!F89</f>
        <v>48</v>
      </c>
      <c r="G85" s="3">
        <f>'DE_VIE Gruppe inkl. MLA und KSC'!G89</f>
        <v>114</v>
      </c>
      <c r="H85" s="3">
        <f>'DE_VIE Gruppe inkl. MLA und KSC'!H89</f>
        <v>232</v>
      </c>
      <c r="I85" s="3">
        <f>'DE_VIE Gruppe inkl. MLA und KSC'!I89</f>
        <v>256</v>
      </c>
      <c r="J85" s="3">
        <f>'DE_VIE Gruppe inkl. MLA und KSC'!J89</f>
        <v>220</v>
      </c>
      <c r="K85" s="3">
        <f>'DE_VIE Gruppe inkl. MLA und KSC'!K89</f>
        <v>174</v>
      </c>
      <c r="L85" s="3">
        <f>'DE_VIE Gruppe inkl. MLA und KSC'!L89</f>
        <v>174</v>
      </c>
      <c r="M85" s="3">
        <f>'DE_VIE Gruppe inkl. MLA und KSC'!M89</f>
        <v>200</v>
      </c>
      <c r="N85" s="5">
        <f>'DE_VIE Gruppe inkl. MLA und KSC'!N89</f>
        <v>194.11764705882354</v>
      </c>
      <c r="O85" s="3">
        <f>'DE_VIE Gruppe inkl. MLA und KSC'!O89</f>
        <v>1520</v>
      </c>
      <c r="P85" s="5">
        <f>'DE_VIE Gruppe inkl. MLA und KSC'!P89</f>
        <v>2.2192333557498278</v>
      </c>
    </row>
    <row r="86" spans="1:16" x14ac:dyDescent="0.25">
      <c r="A86" s="2" t="s">
        <v>48</v>
      </c>
      <c r="B86" s="6">
        <f>'DE_VIE Gruppe inkl. MLA und KSC'!B90</f>
        <v>0</v>
      </c>
      <c r="C86" s="6">
        <f>'DE_VIE Gruppe inkl. MLA und KSC'!C90</f>
        <v>0</v>
      </c>
      <c r="D86" s="6">
        <f>'DE_VIE Gruppe inkl. MLA und KSC'!D90</f>
        <v>0</v>
      </c>
      <c r="E86" s="6">
        <f>'DE_VIE Gruppe inkl. MLA und KSC'!E90</f>
        <v>0</v>
      </c>
      <c r="F86" s="6">
        <f>'DE_VIE Gruppe inkl. MLA und KSC'!F90</f>
        <v>0</v>
      </c>
      <c r="G86" s="6">
        <f>'DE_VIE Gruppe inkl. MLA und KSC'!G90</f>
        <v>0</v>
      </c>
      <c r="H86" s="6">
        <f>'DE_VIE Gruppe inkl. MLA und KSC'!H90</f>
        <v>0</v>
      </c>
      <c r="I86" s="6">
        <f>'DE_VIE Gruppe inkl. MLA und KSC'!I90</f>
        <v>0</v>
      </c>
      <c r="J86" s="6">
        <f>'DE_VIE Gruppe inkl. MLA und KSC'!J90</f>
        <v>0</v>
      </c>
      <c r="K86" s="6">
        <f>'DE_VIE Gruppe inkl. MLA und KSC'!K90</f>
        <v>0</v>
      </c>
      <c r="L86" s="6">
        <f>'DE_VIE Gruppe inkl. MLA und KSC'!L90</f>
        <v>0</v>
      </c>
      <c r="M86" s="6">
        <f>'DE_VIE Gruppe inkl. MLA und KSC'!M90</f>
        <v>0</v>
      </c>
      <c r="N86" s="5"/>
      <c r="O86" s="6">
        <f>'DE_VIE Gruppe inkl. MLA und KSC'!O90</f>
        <v>0</v>
      </c>
      <c r="P86" s="5">
        <f>'DE_VIE Gruppe inkl. MLA und KSC'!P90</f>
        <v>-100</v>
      </c>
    </row>
    <row r="87" spans="1:16" x14ac:dyDescent="0.25">
      <c r="A87" s="30" t="s">
        <v>51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2"/>
    </row>
    <row r="88" spans="1:16" x14ac:dyDescent="0.25">
      <c r="A88" s="2" t="s">
        <v>44</v>
      </c>
      <c r="B88" s="3">
        <f>'DE_VIE Gruppe inkl. MLA und KSC'!B92</f>
        <v>240116</v>
      </c>
      <c r="C88" s="3">
        <f>'DE_VIE Gruppe inkl. MLA und KSC'!C92</f>
        <v>188101</v>
      </c>
      <c r="D88" s="3">
        <f>'DE_VIE Gruppe inkl. MLA und KSC'!D92</f>
        <v>249129</v>
      </c>
      <c r="E88" s="3">
        <f>'DE_VIE Gruppe inkl. MLA und KSC'!E92</f>
        <v>310807</v>
      </c>
      <c r="F88" s="3">
        <f>'DE_VIE Gruppe inkl. MLA und KSC'!F92</f>
        <v>479198</v>
      </c>
      <c r="G88" s="3">
        <f>'DE_VIE Gruppe inkl. MLA und KSC'!G92</f>
        <v>926292</v>
      </c>
      <c r="H88" s="3">
        <f>'DE_VIE Gruppe inkl. MLA und KSC'!H92</f>
        <v>1817201</v>
      </c>
      <c r="I88" s="3">
        <f>'DE_VIE Gruppe inkl. MLA und KSC'!I92</f>
        <v>2223791</v>
      </c>
      <c r="J88" s="3">
        <f>'DE_VIE Gruppe inkl. MLA und KSC'!J92</f>
        <v>2017555</v>
      </c>
      <c r="K88" s="3">
        <f>'DE_VIE Gruppe inkl. MLA und KSC'!K92</f>
        <v>2019752</v>
      </c>
      <c r="L88" s="3">
        <f>'DE_VIE Gruppe inkl. MLA und KSC'!L92</f>
        <v>1447575</v>
      </c>
      <c r="M88" s="3">
        <f>'DE_VIE Gruppe inkl. MLA und KSC'!M92</f>
        <v>1192856</v>
      </c>
      <c r="N88" s="5">
        <f>'DE_VIE Gruppe inkl. MLA und KSC'!N92</f>
        <v>329.16825570434548</v>
      </c>
      <c r="O88" s="3">
        <f>'DE_VIE Gruppe inkl. MLA und KSC'!O92</f>
        <v>13112373</v>
      </c>
      <c r="P88" s="5">
        <f>'DE_VIE Gruppe inkl. MLA und KSC'!P92</f>
        <v>35.775170086905227</v>
      </c>
    </row>
    <row r="89" spans="1:16" x14ac:dyDescent="0.25">
      <c r="A89" s="2" t="s">
        <v>45</v>
      </c>
      <c r="B89" s="3">
        <f>'DE_VIE Gruppe inkl. MLA und KSC'!B93</f>
        <v>189977</v>
      </c>
      <c r="C89" s="3">
        <f>'DE_VIE Gruppe inkl. MLA und KSC'!C93</f>
        <v>151366</v>
      </c>
      <c r="D89" s="3">
        <f>'DE_VIE Gruppe inkl. MLA und KSC'!D93</f>
        <v>189268</v>
      </c>
      <c r="E89" s="3">
        <f>'DE_VIE Gruppe inkl. MLA und KSC'!E93</f>
        <v>219288</v>
      </c>
      <c r="F89" s="3">
        <f>'DE_VIE Gruppe inkl. MLA und KSC'!F93</f>
        <v>333227</v>
      </c>
      <c r="G89" s="3">
        <f>'DE_VIE Gruppe inkl. MLA und KSC'!G93</f>
        <v>733985</v>
      </c>
      <c r="H89" s="3">
        <f>'DE_VIE Gruppe inkl. MLA und KSC'!H93</f>
        <v>1443773</v>
      </c>
      <c r="I89" s="3">
        <f>'DE_VIE Gruppe inkl. MLA und KSC'!I93</f>
        <v>1757268</v>
      </c>
      <c r="J89" s="3">
        <f>'DE_VIE Gruppe inkl. MLA und KSC'!J93</f>
        <v>1666244</v>
      </c>
      <c r="K89" s="3">
        <f>'DE_VIE Gruppe inkl. MLA und KSC'!K93</f>
        <v>1675958</v>
      </c>
      <c r="L89" s="3">
        <f>'DE_VIE Gruppe inkl. MLA und KSC'!L93</f>
        <v>1209785</v>
      </c>
      <c r="M89" s="3">
        <f>'DE_VIE Gruppe inkl. MLA und KSC'!M93</f>
        <v>982172</v>
      </c>
      <c r="N89" s="5">
        <f>'DE_VIE Gruppe inkl. MLA und KSC'!N93</f>
        <v>339.72797156147732</v>
      </c>
      <c r="O89" s="3">
        <f>'DE_VIE Gruppe inkl. MLA und KSC'!O93</f>
        <v>10552311</v>
      </c>
      <c r="P89" s="5">
        <f>'DE_VIE Gruppe inkl. MLA und KSC'!P93</f>
        <v>29.762418310619832</v>
      </c>
    </row>
    <row r="90" spans="1:16" x14ac:dyDescent="0.25">
      <c r="A90" s="2" t="s">
        <v>46</v>
      </c>
      <c r="B90" s="3">
        <f>'DE_VIE Gruppe inkl. MLA und KSC'!B94</f>
        <v>47520</v>
      </c>
      <c r="C90" s="3">
        <f>'DE_VIE Gruppe inkl. MLA und KSC'!C94</f>
        <v>35146</v>
      </c>
      <c r="D90" s="3">
        <f>'DE_VIE Gruppe inkl. MLA und KSC'!D94</f>
        <v>57142</v>
      </c>
      <c r="E90" s="3">
        <f>'DE_VIE Gruppe inkl. MLA und KSC'!E94</f>
        <v>89642</v>
      </c>
      <c r="F90" s="3">
        <f>'DE_VIE Gruppe inkl. MLA und KSC'!F94</f>
        <v>143762</v>
      </c>
      <c r="G90" s="3">
        <f>'DE_VIE Gruppe inkl. MLA und KSC'!G94</f>
        <v>188540</v>
      </c>
      <c r="H90" s="3">
        <f>'DE_VIE Gruppe inkl. MLA und KSC'!H94</f>
        <v>367628</v>
      </c>
      <c r="I90" s="3">
        <f>'DE_VIE Gruppe inkl. MLA und KSC'!I94</f>
        <v>461608</v>
      </c>
      <c r="J90" s="3">
        <f>'DE_VIE Gruppe inkl. MLA und KSC'!J94</f>
        <v>347130</v>
      </c>
      <c r="K90" s="3">
        <f>'DE_VIE Gruppe inkl. MLA und KSC'!K94</f>
        <v>340660</v>
      </c>
      <c r="L90" s="3">
        <f>'DE_VIE Gruppe inkl. MLA und KSC'!L94</f>
        <v>234576</v>
      </c>
      <c r="M90" s="3">
        <f>'DE_VIE Gruppe inkl. MLA und KSC'!M94</f>
        <v>206456</v>
      </c>
      <c r="N90" s="5">
        <f>'DE_VIE Gruppe inkl. MLA und KSC'!N94</f>
        <v>298.24080861077891</v>
      </c>
      <c r="O90" s="3">
        <f>'DE_VIE Gruppe inkl. MLA und KSC'!O94</f>
        <v>2519810</v>
      </c>
      <c r="P90" s="5">
        <f>'DE_VIE Gruppe inkl. MLA und KSC'!P94</f>
        <v>67.006448790768886</v>
      </c>
    </row>
    <row r="91" spans="1:16" x14ac:dyDescent="0.25">
      <c r="A91" s="2" t="s">
        <v>47</v>
      </c>
      <c r="B91" s="3">
        <f>'DE_VIE Gruppe inkl. MLA und KSC'!B95</f>
        <v>4392</v>
      </c>
      <c r="C91" s="3">
        <f>'DE_VIE Gruppe inkl. MLA und KSC'!C95</f>
        <v>3265</v>
      </c>
      <c r="D91" s="3">
        <f>'DE_VIE Gruppe inkl. MLA und KSC'!D95</f>
        <v>4396</v>
      </c>
      <c r="E91" s="3">
        <f>'DE_VIE Gruppe inkl. MLA und KSC'!E95</f>
        <v>5712</v>
      </c>
      <c r="F91" s="3">
        <f>'DE_VIE Gruppe inkl. MLA und KSC'!F95</f>
        <v>6697</v>
      </c>
      <c r="G91" s="3">
        <f>'DE_VIE Gruppe inkl. MLA und KSC'!G95</f>
        <v>10319</v>
      </c>
      <c r="H91" s="3">
        <f>'DE_VIE Gruppe inkl. MLA und KSC'!H95</f>
        <v>17212</v>
      </c>
      <c r="I91" s="3">
        <f>'DE_VIE Gruppe inkl. MLA und KSC'!I95</f>
        <v>19322</v>
      </c>
      <c r="J91" s="3">
        <f>'DE_VIE Gruppe inkl. MLA und KSC'!J95</f>
        <v>18308</v>
      </c>
      <c r="K91" s="3">
        <f>'DE_VIE Gruppe inkl. MLA und KSC'!K95</f>
        <v>18215</v>
      </c>
      <c r="L91" s="3">
        <f>'DE_VIE Gruppe inkl. MLA und KSC'!L95</f>
        <v>15189</v>
      </c>
      <c r="M91" s="3">
        <f>'DE_VIE Gruppe inkl. MLA und KSC'!M95</f>
        <v>14576</v>
      </c>
      <c r="N91" s="5">
        <f>'DE_VIE Gruppe inkl. MLA und KSC'!N95</f>
        <v>196.74267100977198</v>
      </c>
      <c r="O91" s="3">
        <f>'DE_VIE Gruppe inkl. MLA und KSC'!O95</f>
        <v>137603</v>
      </c>
      <c r="P91" s="5">
        <f>'DE_VIE Gruppe inkl. MLA und KSC'!P95</f>
        <v>18.267453953192557</v>
      </c>
    </row>
    <row r="92" spans="1:16" x14ac:dyDescent="0.25">
      <c r="A92" s="2" t="s">
        <v>48</v>
      </c>
      <c r="B92" s="6">
        <f>'DE_VIE Gruppe inkl. MLA und KSC'!B96</f>
        <v>20810200.170000002</v>
      </c>
      <c r="C92" s="6">
        <f>'DE_VIE Gruppe inkl. MLA und KSC'!C96</f>
        <v>19784315.52</v>
      </c>
      <c r="D92" s="6">
        <f>'DE_VIE Gruppe inkl. MLA und KSC'!D96</f>
        <v>22972169</v>
      </c>
      <c r="E92" s="6">
        <f>'DE_VIE Gruppe inkl. MLA und KSC'!E96</f>
        <v>22885594.57</v>
      </c>
      <c r="F92" s="6">
        <f>'DE_VIE Gruppe inkl. MLA und KSC'!F96</f>
        <v>23022431.149999999</v>
      </c>
      <c r="G92" s="6">
        <f>'DE_VIE Gruppe inkl. MLA und KSC'!G96</f>
        <v>22677663.93</v>
      </c>
      <c r="H92" s="6">
        <f>'DE_VIE Gruppe inkl. MLA und KSC'!H96</f>
        <v>22864071.57</v>
      </c>
      <c r="I92" s="6">
        <f>'DE_VIE Gruppe inkl. MLA und KSC'!I96</f>
        <v>21648804.689999998</v>
      </c>
      <c r="J92" s="6">
        <f>'DE_VIE Gruppe inkl. MLA und KSC'!J96</f>
        <v>22594010.009999998</v>
      </c>
      <c r="K92" s="6">
        <f>'DE_VIE Gruppe inkl. MLA und KSC'!K96</f>
        <v>25979036.23</v>
      </c>
      <c r="L92" s="6">
        <f>'DE_VIE Gruppe inkl. MLA und KSC'!L96</f>
        <v>25720035.949999999</v>
      </c>
      <c r="M92" s="6">
        <f>'DE_VIE Gruppe inkl. MLA und KSC'!M96</f>
        <v>25207991.77</v>
      </c>
      <c r="N92" s="5">
        <f>'DE_VIE Gruppe inkl. MLA und KSC'!N96</f>
        <v>20.229474711105588</v>
      </c>
      <c r="O92" s="6">
        <f>'DE_VIE Gruppe inkl. MLA und KSC'!O96</f>
        <v>276166324.55999994</v>
      </c>
      <c r="P92" s="5">
        <f>'DE_VIE Gruppe inkl. MLA und KSC'!P96</f>
        <v>18.18128077660155</v>
      </c>
    </row>
    <row r="93" spans="1:16" x14ac:dyDescent="0.25">
      <c r="A93" s="14" t="s">
        <v>60</v>
      </c>
    </row>
    <row r="95" spans="1:16" x14ac:dyDescent="0.25">
      <c r="B95" s="29">
        <v>2020</v>
      </c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</row>
    <row r="96" spans="1:16" s="1" customFormat="1" x14ac:dyDescent="0.25"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6" t="s">
        <v>41</v>
      </c>
      <c r="O96" s="25"/>
      <c r="P96" s="26" t="s">
        <v>41</v>
      </c>
    </row>
    <row r="97" spans="1:16" s="1" customFormat="1" x14ac:dyDescent="0.25">
      <c r="B97" s="26" t="s">
        <v>32</v>
      </c>
      <c r="C97" s="26" t="s">
        <v>33</v>
      </c>
      <c r="D97" s="26" t="s">
        <v>34</v>
      </c>
      <c r="E97" s="26" t="s">
        <v>14</v>
      </c>
      <c r="F97" s="26" t="s">
        <v>35</v>
      </c>
      <c r="G97" s="26" t="s">
        <v>36</v>
      </c>
      <c r="H97" s="26" t="s">
        <v>37</v>
      </c>
      <c r="I97" s="26" t="s">
        <v>15</v>
      </c>
      <c r="J97" s="26" t="s">
        <v>16</v>
      </c>
      <c r="K97" s="26" t="s">
        <v>38</v>
      </c>
      <c r="L97" s="26" t="s">
        <v>18</v>
      </c>
      <c r="M97" s="26" t="s">
        <v>39</v>
      </c>
      <c r="N97" s="26" t="s">
        <v>42</v>
      </c>
      <c r="O97" s="26" t="s">
        <v>40</v>
      </c>
      <c r="P97" s="26" t="s">
        <v>43</v>
      </c>
    </row>
    <row r="98" spans="1:16" x14ac:dyDescent="0.25">
      <c r="A98" s="30" t="s">
        <v>31</v>
      </c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2"/>
    </row>
    <row r="99" spans="1:16" x14ac:dyDescent="0.25">
      <c r="A99" s="2" t="s">
        <v>44</v>
      </c>
      <c r="B99" s="3">
        <f>'DE_VIE Gruppe inkl. MLA und KSC'!B103</f>
        <v>2093673</v>
      </c>
      <c r="C99" s="3">
        <f>'DE_VIE Gruppe inkl. MLA und KSC'!C103</f>
        <v>2017461</v>
      </c>
      <c r="D99" s="3">
        <f>'DE_VIE Gruppe inkl. MLA und KSC'!D103</f>
        <v>808454</v>
      </c>
      <c r="E99" s="3">
        <f>'DE_VIE Gruppe inkl. MLA und KSC'!E103</f>
        <v>12632</v>
      </c>
      <c r="F99" s="3">
        <f>'DE_VIE Gruppe inkl. MLA und KSC'!F103</f>
        <v>20202</v>
      </c>
      <c r="G99" s="3">
        <f>'DE_VIE Gruppe inkl. MLA und KSC'!G103</f>
        <v>138124</v>
      </c>
      <c r="H99" s="3">
        <f>'DE_VIE Gruppe inkl. MLA und KSC'!H103</f>
        <v>576370</v>
      </c>
      <c r="I99" s="3">
        <f>'DE_VIE Gruppe inkl. MLA und KSC'!I103</f>
        <v>797716</v>
      </c>
      <c r="J99" s="3">
        <f>'DE_VIE Gruppe inkl. MLA und KSC'!J103</f>
        <v>562247</v>
      </c>
      <c r="K99" s="3">
        <f>'DE_VIE Gruppe inkl. MLA und KSC'!K103</f>
        <v>378107</v>
      </c>
      <c r="L99" s="3">
        <f>'DE_VIE Gruppe inkl. MLA und KSC'!L103</f>
        <v>181115</v>
      </c>
      <c r="M99" s="3">
        <f>'DE_VIE Gruppe inkl. MLA und KSC'!M103</f>
        <v>226837</v>
      </c>
      <c r="N99" s="5">
        <f>'DE_VIE Gruppe inkl. MLA und KSC'!N103</f>
        <v>-90.804544116800528</v>
      </c>
      <c r="O99" s="3">
        <f>SUM(B99:M99)</f>
        <v>7812938</v>
      </c>
      <c r="P99" s="5">
        <f>'DE_VIE Gruppe inkl. MLA und KSC'!P103</f>
        <v>-75.324075034736225</v>
      </c>
    </row>
    <row r="100" spans="1:16" x14ac:dyDescent="0.25">
      <c r="A100" s="2" t="s">
        <v>45</v>
      </c>
      <c r="B100" s="3">
        <f>'DE_VIE Gruppe inkl. MLA und KSC'!B104</f>
        <v>1663642</v>
      </c>
      <c r="C100" s="3">
        <f>'DE_VIE Gruppe inkl. MLA und KSC'!C104</f>
        <v>1631827</v>
      </c>
      <c r="D100" s="3">
        <f>'DE_VIE Gruppe inkl. MLA und KSC'!D104</f>
        <v>656558</v>
      </c>
      <c r="E100" s="3">
        <f>'DE_VIE Gruppe inkl. MLA und KSC'!E104</f>
        <v>12263</v>
      </c>
      <c r="F100" s="3">
        <f>'DE_VIE Gruppe inkl. MLA und KSC'!F104</f>
        <v>19531</v>
      </c>
      <c r="G100" s="3">
        <f>'DE_VIE Gruppe inkl. MLA und KSC'!G104</f>
        <v>120802</v>
      </c>
      <c r="H100" s="3">
        <f>'DE_VIE Gruppe inkl. MLA und KSC'!H104</f>
        <v>486402</v>
      </c>
      <c r="I100" s="3">
        <f>'DE_VIE Gruppe inkl. MLA und KSC'!I104</f>
        <v>663369</v>
      </c>
      <c r="J100" s="3">
        <f>'DE_VIE Gruppe inkl. MLA und KSC'!J104</f>
        <v>453282</v>
      </c>
      <c r="K100" s="3">
        <f>'DE_VIE Gruppe inkl. MLA und KSC'!K104</f>
        <v>279870</v>
      </c>
      <c r="L100" s="3">
        <f>'DE_VIE Gruppe inkl. MLA und KSC'!L104</f>
        <v>138670</v>
      </c>
      <c r="M100" s="3">
        <f>'DE_VIE Gruppe inkl. MLA und KSC'!M104</f>
        <v>172664</v>
      </c>
      <c r="N100" s="5">
        <f>'DE_VIE Gruppe inkl. MLA und KSC'!N104</f>
        <v>-91.379812173524073</v>
      </c>
      <c r="O100" s="3">
        <f t="shared" ref="O100:O103" si="0">SUM(B100:M100)</f>
        <v>6298880</v>
      </c>
      <c r="P100" s="5">
        <f>'DE_VIE Gruppe inkl. MLA und KSC'!P104</f>
        <v>-74.098205406090017</v>
      </c>
    </row>
    <row r="101" spans="1:16" x14ac:dyDescent="0.25">
      <c r="A101" s="2" t="s">
        <v>46</v>
      </c>
      <c r="B101" s="3">
        <f>'DE_VIE Gruppe inkl. MLA und KSC'!B105</f>
        <v>426678</v>
      </c>
      <c r="C101" s="3">
        <f>'DE_VIE Gruppe inkl. MLA und KSC'!C105</f>
        <v>384614</v>
      </c>
      <c r="D101" s="3">
        <f>'DE_VIE Gruppe inkl. MLA und KSC'!D105</f>
        <v>150494</v>
      </c>
      <c r="E101" s="3">
        <f>'DE_VIE Gruppe inkl. MLA und KSC'!E105</f>
        <v>324</v>
      </c>
      <c r="F101" s="3">
        <f>'DE_VIE Gruppe inkl. MLA und KSC'!F105</f>
        <v>472</v>
      </c>
      <c r="G101" s="3">
        <f>'DE_VIE Gruppe inkl. MLA und KSC'!G105</f>
        <v>17296</v>
      </c>
      <c r="H101" s="3">
        <f>'DE_VIE Gruppe inkl. MLA und KSC'!H105</f>
        <v>89412</v>
      </c>
      <c r="I101" s="3">
        <f>'DE_VIE Gruppe inkl. MLA und KSC'!I105</f>
        <v>133098</v>
      </c>
      <c r="J101" s="3">
        <f>'DE_VIE Gruppe inkl. MLA und KSC'!J105</f>
        <v>107294</v>
      </c>
      <c r="K101" s="3">
        <f>'DE_VIE Gruppe inkl. MLA und KSC'!K105</f>
        <v>96188</v>
      </c>
      <c r="L101" s="3">
        <f>'DE_VIE Gruppe inkl. MLA und KSC'!L105</f>
        <v>40612</v>
      </c>
      <c r="M101" s="3">
        <f>'DE_VIE Gruppe inkl. MLA und KSC'!M105</f>
        <v>51464</v>
      </c>
      <c r="N101" s="5">
        <f>'DE_VIE Gruppe inkl. MLA und KSC'!N105</f>
        <v>-88.739716436198151</v>
      </c>
      <c r="O101" s="3">
        <f t="shared" si="0"/>
        <v>1497946</v>
      </c>
      <c r="P101" s="5">
        <f>'DE_VIE Gruppe inkl. MLA und KSC'!P105</f>
        <v>-79.16586461162548</v>
      </c>
    </row>
    <row r="102" spans="1:16" x14ac:dyDescent="0.25">
      <c r="A102" s="2" t="s">
        <v>47</v>
      </c>
      <c r="B102" s="3">
        <f>'DE_VIE Gruppe inkl. MLA und KSC'!B106</f>
        <v>19507</v>
      </c>
      <c r="C102" s="3">
        <f>'DE_VIE Gruppe inkl. MLA und KSC'!C106</f>
        <v>18627</v>
      </c>
      <c r="D102" s="3">
        <f>'DE_VIE Gruppe inkl. MLA und KSC'!D106</f>
        <v>10479</v>
      </c>
      <c r="E102" s="3">
        <f>'DE_VIE Gruppe inkl. MLA und KSC'!E106</f>
        <v>960</v>
      </c>
      <c r="F102" s="3">
        <f>'DE_VIE Gruppe inkl. MLA und KSC'!F106</f>
        <v>1067</v>
      </c>
      <c r="G102" s="3">
        <f>'DE_VIE Gruppe inkl. MLA und KSC'!G106</f>
        <v>2453</v>
      </c>
      <c r="H102" s="3">
        <f>'DE_VIE Gruppe inkl. MLA und KSC'!H106</f>
        <v>7648</v>
      </c>
      <c r="I102" s="3">
        <f>'DE_VIE Gruppe inkl. MLA und KSC'!I106</f>
        <v>10494</v>
      </c>
      <c r="J102" s="3">
        <f>'DE_VIE Gruppe inkl. MLA und KSC'!J106</f>
        <v>9335</v>
      </c>
      <c r="K102" s="3">
        <f>'DE_VIE Gruppe inkl. MLA und KSC'!K106</f>
        <v>6986</v>
      </c>
      <c r="L102" s="3">
        <f>'DE_VIE Gruppe inkl. MLA und KSC'!L106</f>
        <v>4247</v>
      </c>
      <c r="M102" s="3">
        <f>'DE_VIE Gruppe inkl. MLA und KSC'!M106</f>
        <v>4077</v>
      </c>
      <c r="N102" s="5">
        <f>'DE_VIE Gruppe inkl. MLA und KSC'!N106</f>
        <v>-80.271944256266337</v>
      </c>
      <c r="O102" s="3">
        <f t="shared" si="0"/>
        <v>95880</v>
      </c>
      <c r="P102" s="5">
        <f>'DE_VIE Gruppe inkl. MLA und KSC'!P106</f>
        <v>-64.063237906762311</v>
      </c>
    </row>
    <row r="103" spans="1:16" x14ac:dyDescent="0.25">
      <c r="A103" s="2" t="s">
        <v>48</v>
      </c>
      <c r="B103" s="6">
        <f>'DE_VIE Gruppe inkl. MLA und KSC'!B107</f>
        <v>20356489.949999999</v>
      </c>
      <c r="C103" s="6">
        <f>'DE_VIE Gruppe inkl. MLA und KSC'!C107</f>
        <v>20824035</v>
      </c>
      <c r="D103" s="6">
        <f>'DE_VIE Gruppe inkl. MLA und KSC'!D107</f>
        <v>22143747</v>
      </c>
      <c r="E103" s="6">
        <f>'DE_VIE Gruppe inkl. MLA und KSC'!E107</f>
        <v>14538631.26</v>
      </c>
      <c r="F103" s="6">
        <f>'DE_VIE Gruppe inkl. MLA und KSC'!F107</f>
        <v>15545000</v>
      </c>
      <c r="G103" s="6">
        <f>'DE_VIE Gruppe inkl. MLA und KSC'!G107</f>
        <v>14422685</v>
      </c>
      <c r="H103" s="6">
        <f>'DE_VIE Gruppe inkl. MLA und KSC'!H107</f>
        <v>15846510.439999999</v>
      </c>
      <c r="I103" s="6">
        <f>'DE_VIE Gruppe inkl. MLA und KSC'!I107</f>
        <v>16048856.9</v>
      </c>
      <c r="J103" s="6">
        <f>'DE_VIE Gruppe inkl. MLA und KSC'!J107</f>
        <v>18152517</v>
      </c>
      <c r="K103" s="6">
        <f>'DE_VIE Gruppe inkl. MLA und KSC'!K107</f>
        <v>19536989</v>
      </c>
      <c r="L103" s="6">
        <f>'DE_VIE Gruppe inkl. MLA und KSC'!L107</f>
        <v>20805034</v>
      </c>
      <c r="M103" s="6">
        <f>'DE_VIE Gruppe inkl. MLA und KSC'!M107</f>
        <v>19667495.670000002</v>
      </c>
      <c r="N103" s="5">
        <f>'DE_VIE Gruppe inkl. MLA und KSC'!N107</f>
        <v>-13.48544226881565</v>
      </c>
      <c r="O103" s="6">
        <f t="shared" si="0"/>
        <v>217887991.22000003</v>
      </c>
      <c r="P103" s="5">
        <f>'DE_VIE Gruppe inkl. MLA und KSC'!P107</f>
        <v>-23.226443211322724</v>
      </c>
    </row>
    <row r="104" spans="1:16" x14ac:dyDescent="0.25">
      <c r="A104" s="30" t="s">
        <v>49</v>
      </c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2"/>
    </row>
    <row r="105" spans="1:16" x14ac:dyDescent="0.25">
      <c r="A105" s="2" t="s">
        <v>44</v>
      </c>
      <c r="B105" s="3">
        <f>'DE_VIE Gruppe inkl. MLA und KSC'!B109</f>
        <v>418096</v>
      </c>
      <c r="C105" s="3">
        <f>'DE_VIE Gruppe inkl. MLA und KSC'!C109</f>
        <v>421567</v>
      </c>
      <c r="D105" s="3">
        <f>'DE_VIE Gruppe inkl. MLA und KSC'!D109</f>
        <v>169388</v>
      </c>
      <c r="E105" s="3">
        <f>'DE_VIE Gruppe inkl. MLA und KSC'!E109</f>
        <v>2370</v>
      </c>
      <c r="F105" s="3">
        <f>'DE_VIE Gruppe inkl. MLA und KSC'!F109</f>
        <v>3081</v>
      </c>
      <c r="G105" s="3">
        <f>'DE_VIE Gruppe inkl. MLA und KSC'!G109</f>
        <v>3348</v>
      </c>
      <c r="H105" s="3">
        <f>'DE_VIE Gruppe inkl. MLA und KSC'!H109</f>
        <v>152818</v>
      </c>
      <c r="I105" s="3">
        <f>'DE_VIE Gruppe inkl. MLA und KSC'!I109</f>
        <v>252022</v>
      </c>
      <c r="J105" s="3">
        <f>'DE_VIE Gruppe inkl. MLA und KSC'!J109</f>
        <v>128664</v>
      </c>
      <c r="K105" s="3">
        <f>'DE_VIE Gruppe inkl. MLA und KSC'!K109</f>
        <v>110346</v>
      </c>
      <c r="L105" s="3">
        <f>'DE_VIE Gruppe inkl. MLA und KSC'!L109</f>
        <v>39875</v>
      </c>
      <c r="M105" s="3">
        <f>'DE_VIE Gruppe inkl. MLA und KSC'!M109</f>
        <v>46475</v>
      </c>
      <c r="N105" s="5">
        <f>'DE_VIE Gruppe inkl. MLA und KSC'!N109</f>
        <v>-90.263120955188356</v>
      </c>
      <c r="O105" s="3">
        <f t="shared" ref="O105:O115" si="1">SUM(B105:M105)</f>
        <v>1748050</v>
      </c>
      <c r="P105" s="5">
        <f>'DE_VIE Gruppe inkl. MLA und KSC'!P109</f>
        <v>-76.087812670607136</v>
      </c>
    </row>
    <row r="106" spans="1:16" x14ac:dyDescent="0.25">
      <c r="A106" s="2" t="s">
        <v>45</v>
      </c>
      <c r="B106" s="3">
        <f>'DE_VIE Gruppe inkl. MLA und KSC'!B110</f>
        <v>413648</v>
      </c>
      <c r="C106" s="3">
        <f>'DE_VIE Gruppe inkl. MLA und KSC'!C110</f>
        <v>419715</v>
      </c>
      <c r="D106" s="3">
        <f>'DE_VIE Gruppe inkl. MLA und KSC'!D110</f>
        <v>168196</v>
      </c>
      <c r="E106" s="3">
        <f>'DE_VIE Gruppe inkl. MLA und KSC'!E110</f>
        <v>2318</v>
      </c>
      <c r="F106" s="3">
        <f>'DE_VIE Gruppe inkl. MLA und KSC'!F110</f>
        <v>3081</v>
      </c>
      <c r="G106" s="3">
        <f>'DE_VIE Gruppe inkl. MLA und KSC'!G110</f>
        <v>3348</v>
      </c>
      <c r="H106" s="3">
        <f>'DE_VIE Gruppe inkl. MLA und KSC'!H110</f>
        <v>151915</v>
      </c>
      <c r="I106" s="3">
        <f>'DE_VIE Gruppe inkl. MLA und KSC'!I110</f>
        <v>250844</v>
      </c>
      <c r="J106" s="3">
        <f>'DE_VIE Gruppe inkl. MLA und KSC'!J110</f>
        <v>128093</v>
      </c>
      <c r="K106" s="3">
        <f>'DE_VIE Gruppe inkl. MLA und KSC'!K110</f>
        <v>110072</v>
      </c>
      <c r="L106" s="3">
        <f>'DE_VIE Gruppe inkl. MLA und KSC'!L110</f>
        <v>39538</v>
      </c>
      <c r="M106" s="3">
        <f>'DE_VIE Gruppe inkl. MLA und KSC'!M110</f>
        <v>46061</v>
      </c>
      <c r="N106" s="5">
        <f>'DE_VIE Gruppe inkl. MLA und KSC'!N110</f>
        <v>-90.245178287415797</v>
      </c>
      <c r="O106" s="3">
        <f t="shared" si="1"/>
        <v>1736829</v>
      </c>
      <c r="P106" s="5">
        <f>'DE_VIE Gruppe inkl. MLA und KSC'!P110</f>
        <v>-76.084150768129604</v>
      </c>
    </row>
    <row r="107" spans="1:16" x14ac:dyDescent="0.25">
      <c r="A107" s="2" t="s">
        <v>46</v>
      </c>
      <c r="B107" s="3">
        <f>'DE_VIE Gruppe inkl. MLA und KSC'!B111</f>
        <v>4446</v>
      </c>
      <c r="C107" s="3">
        <f>'DE_VIE Gruppe inkl. MLA und KSC'!C111</f>
        <v>1852</v>
      </c>
      <c r="D107" s="3">
        <f>'DE_VIE Gruppe inkl. MLA und KSC'!D111</f>
        <v>1068</v>
      </c>
      <c r="E107" s="3">
        <f>'DE_VIE Gruppe inkl. MLA und KSC'!E111</f>
        <v>0</v>
      </c>
      <c r="F107" s="3">
        <f>'DE_VIE Gruppe inkl. MLA und KSC'!F111</f>
        <v>0</v>
      </c>
      <c r="G107" s="3">
        <f>'DE_VIE Gruppe inkl. MLA und KSC'!G111</f>
        <v>0</v>
      </c>
      <c r="H107" s="3">
        <f>'DE_VIE Gruppe inkl. MLA und KSC'!H111</f>
        <v>840</v>
      </c>
      <c r="I107" s="3">
        <f>'DE_VIE Gruppe inkl. MLA und KSC'!I111</f>
        <v>1178</v>
      </c>
      <c r="J107" s="3">
        <f>'DE_VIE Gruppe inkl. MLA und KSC'!J111</f>
        <v>564</v>
      </c>
      <c r="K107" s="3">
        <f>'DE_VIE Gruppe inkl. MLA und KSC'!K111</f>
        <v>256</v>
      </c>
      <c r="L107" s="3">
        <f>'DE_VIE Gruppe inkl. MLA und KSC'!L111</f>
        <v>282</v>
      </c>
      <c r="M107" s="3">
        <f>'DE_VIE Gruppe inkl. MLA und KSC'!M111</f>
        <v>378</v>
      </c>
      <c r="N107" s="5">
        <f>'DE_VIE Gruppe inkl. MLA und KSC'!N111</f>
        <v>-92.535545023696685</v>
      </c>
      <c r="O107" s="3">
        <f t="shared" si="1"/>
        <v>10864</v>
      </c>
      <c r="P107" s="5">
        <f>'DE_VIE Gruppe inkl. MLA und KSC'!P111</f>
        <v>-77.263404629358334</v>
      </c>
    </row>
    <row r="108" spans="1:16" x14ac:dyDescent="0.25">
      <c r="A108" s="2" t="s">
        <v>47</v>
      </c>
      <c r="B108" s="3">
        <f>'DE_VIE Gruppe inkl. MLA und KSC'!B112</f>
        <v>3404</v>
      </c>
      <c r="C108" s="3">
        <f>'DE_VIE Gruppe inkl. MLA und KSC'!C112</f>
        <v>3196</v>
      </c>
      <c r="D108" s="3">
        <f>'DE_VIE Gruppe inkl. MLA und KSC'!D112</f>
        <v>1867</v>
      </c>
      <c r="E108" s="3">
        <f>'DE_VIE Gruppe inkl. MLA und KSC'!E112</f>
        <v>259</v>
      </c>
      <c r="F108" s="3">
        <f>'DE_VIE Gruppe inkl. MLA und KSC'!F112</f>
        <v>283</v>
      </c>
      <c r="G108" s="3">
        <f>'DE_VIE Gruppe inkl. MLA und KSC'!G112</f>
        <v>280</v>
      </c>
      <c r="H108" s="3">
        <f>'DE_VIE Gruppe inkl. MLA und KSC'!H112</f>
        <v>1577</v>
      </c>
      <c r="I108" s="3">
        <f>'DE_VIE Gruppe inkl. MLA und KSC'!I112</f>
        <v>2676</v>
      </c>
      <c r="J108" s="3">
        <f>'DE_VIE Gruppe inkl. MLA und KSC'!J112</f>
        <v>2135</v>
      </c>
      <c r="K108" s="3">
        <f>'DE_VIE Gruppe inkl. MLA und KSC'!K112</f>
        <v>1622</v>
      </c>
      <c r="L108" s="3">
        <f>'DE_VIE Gruppe inkl. MLA und KSC'!L112</f>
        <v>916</v>
      </c>
      <c r="M108" s="3">
        <f>'DE_VIE Gruppe inkl. MLA und KSC'!M112</f>
        <v>767</v>
      </c>
      <c r="N108" s="5">
        <f>'DE_VIE Gruppe inkl. MLA und KSC'!N112</f>
        <v>-79.314994606256732</v>
      </c>
      <c r="O108" s="3">
        <f t="shared" si="1"/>
        <v>18982</v>
      </c>
      <c r="P108" s="5">
        <f>'DE_VIE Gruppe inkl. MLA und KSC'!P112</f>
        <v>-63.432864573299938</v>
      </c>
    </row>
    <row r="109" spans="1:16" x14ac:dyDescent="0.25">
      <c r="A109" s="2" t="s">
        <v>48</v>
      </c>
      <c r="B109" s="6">
        <f>'DE_VIE Gruppe inkl. MLA und KSC'!B113</f>
        <v>1337267</v>
      </c>
      <c r="C109" s="6">
        <f>'DE_VIE Gruppe inkl. MLA und KSC'!C113</f>
        <v>1396340</v>
      </c>
      <c r="D109" s="6">
        <f>'DE_VIE Gruppe inkl. MLA und KSC'!D113</f>
        <v>1221243</v>
      </c>
      <c r="E109" s="6">
        <f>'DE_VIE Gruppe inkl. MLA und KSC'!E113</f>
        <v>1161896</v>
      </c>
      <c r="F109" s="6">
        <f>'DE_VIE Gruppe inkl. MLA und KSC'!F113</f>
        <v>1396162</v>
      </c>
      <c r="G109" s="6">
        <f>'DE_VIE Gruppe inkl. MLA und KSC'!G113</f>
        <v>1439836</v>
      </c>
      <c r="H109" s="6">
        <f>'DE_VIE Gruppe inkl. MLA und KSC'!H113</f>
        <v>1470560</v>
      </c>
      <c r="I109" s="6">
        <f>'DE_VIE Gruppe inkl. MLA und KSC'!I113</f>
        <v>1198437</v>
      </c>
      <c r="J109" s="6">
        <f>'DE_VIE Gruppe inkl. MLA und KSC'!J113</f>
        <v>1301913</v>
      </c>
      <c r="K109" s="6">
        <f>'DE_VIE Gruppe inkl. MLA und KSC'!K113</f>
        <v>1237949</v>
      </c>
      <c r="L109" s="6">
        <f>'DE_VIE Gruppe inkl. MLA und KSC'!L113</f>
        <v>1326894</v>
      </c>
      <c r="M109" s="6">
        <f>'DE_VIE Gruppe inkl. MLA und KSC'!M113</f>
        <v>1299056</v>
      </c>
      <c r="N109" s="5">
        <f>'DE_VIE Gruppe inkl. MLA und KSC'!N113</f>
        <v>-17.340291975354592</v>
      </c>
      <c r="O109" s="6">
        <f t="shared" si="1"/>
        <v>15787553</v>
      </c>
      <c r="P109" s="5">
        <f>'DE_VIE Gruppe inkl. MLA und KSC'!P113</f>
        <v>-3.8647196792931715</v>
      </c>
    </row>
    <row r="110" spans="1:16" x14ac:dyDescent="0.25">
      <c r="A110" s="30" t="s">
        <v>50</v>
      </c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2"/>
    </row>
    <row r="111" spans="1:16" x14ac:dyDescent="0.25">
      <c r="A111" s="2" t="s">
        <v>44</v>
      </c>
      <c r="B111" s="3">
        <f>'DE_VIE Gruppe inkl. MLA und KSC'!B115</f>
        <v>22649</v>
      </c>
      <c r="C111" s="3">
        <f>'DE_VIE Gruppe inkl. MLA und KSC'!C115</f>
        <v>20818</v>
      </c>
      <c r="D111" s="3">
        <f>'DE_VIE Gruppe inkl. MLA und KSC'!D115</f>
        <v>6420</v>
      </c>
      <c r="E111" s="3">
        <f>'DE_VIE Gruppe inkl. MLA und KSC'!E115</f>
        <v>0</v>
      </c>
      <c r="F111" s="3">
        <f>'DE_VIE Gruppe inkl. MLA und KSC'!F115</f>
        <v>0</v>
      </c>
      <c r="G111" s="3">
        <f>'DE_VIE Gruppe inkl. MLA und KSC'!G115</f>
        <v>621</v>
      </c>
      <c r="H111" s="3">
        <f>'DE_VIE Gruppe inkl. MLA und KSC'!H115</f>
        <v>5424</v>
      </c>
      <c r="I111" s="3">
        <f>'DE_VIE Gruppe inkl. MLA und KSC'!I115</f>
        <v>16311</v>
      </c>
      <c r="J111" s="3">
        <f>'DE_VIE Gruppe inkl. MLA und KSC'!J115</f>
        <v>12367</v>
      </c>
      <c r="K111" s="3">
        <f>'DE_VIE Gruppe inkl. MLA und KSC'!K115</f>
        <v>5591</v>
      </c>
      <c r="L111" s="3">
        <f>'DE_VIE Gruppe inkl. MLA und KSC'!L115</f>
        <v>1593</v>
      </c>
      <c r="M111" s="3">
        <f>'DE_VIE Gruppe inkl. MLA und KSC'!M115</f>
        <v>4634</v>
      </c>
      <c r="N111" s="5">
        <f>'DE_VIE Gruppe inkl. MLA und KSC'!N115</f>
        <v>-81.420151557676107</v>
      </c>
      <c r="O111" s="3">
        <f t="shared" si="1"/>
        <v>96428</v>
      </c>
      <c r="P111" s="5">
        <f>'DE_VIE Gruppe inkl. MLA und KSC'!P115</f>
        <v>-82.635753837842714</v>
      </c>
    </row>
    <row r="112" spans="1:16" x14ac:dyDescent="0.25">
      <c r="A112" s="2" t="s">
        <v>45</v>
      </c>
      <c r="B112" s="3">
        <f>'DE_VIE Gruppe inkl. MLA und KSC'!B116</f>
        <v>22649</v>
      </c>
      <c r="C112" s="3">
        <f>'DE_VIE Gruppe inkl. MLA und KSC'!C116</f>
        <v>20818</v>
      </c>
      <c r="D112" s="3">
        <f>'DE_VIE Gruppe inkl. MLA und KSC'!D116</f>
        <v>6420</v>
      </c>
      <c r="E112" s="3">
        <f>'DE_VIE Gruppe inkl. MLA und KSC'!E116</f>
        <v>0</v>
      </c>
      <c r="F112" s="3">
        <f>'DE_VIE Gruppe inkl. MLA und KSC'!F116</f>
        <v>0</v>
      </c>
      <c r="G112" s="3">
        <f>'DE_VIE Gruppe inkl. MLA und KSC'!G116</f>
        <v>621</v>
      </c>
      <c r="H112" s="3">
        <f>'DE_VIE Gruppe inkl. MLA und KSC'!H116</f>
        <v>5424</v>
      </c>
      <c r="I112" s="3">
        <f>'DE_VIE Gruppe inkl. MLA und KSC'!I116</f>
        <v>16311</v>
      </c>
      <c r="J112" s="3">
        <f>'DE_VIE Gruppe inkl. MLA und KSC'!J116</f>
        <v>12283</v>
      </c>
      <c r="K112" s="3">
        <f>'DE_VIE Gruppe inkl. MLA und KSC'!K116</f>
        <v>5591</v>
      </c>
      <c r="L112" s="3">
        <f>'DE_VIE Gruppe inkl. MLA und KSC'!L116</f>
        <v>1564</v>
      </c>
      <c r="M112" s="3">
        <f>'DE_VIE Gruppe inkl. MLA und KSC'!M116</f>
        <v>4634</v>
      </c>
      <c r="N112" s="5">
        <f>'DE_VIE Gruppe inkl. MLA und KSC'!N116</f>
        <v>-81.420151557676107</v>
      </c>
      <c r="O112" s="3">
        <f t="shared" si="1"/>
        <v>96315</v>
      </c>
      <c r="P112" s="5">
        <f>'DE_VIE Gruppe inkl. MLA und KSC'!P116</f>
        <v>-82.648071947941517</v>
      </c>
    </row>
    <row r="113" spans="1:16" x14ac:dyDescent="0.25">
      <c r="A113" s="2" t="s">
        <v>46</v>
      </c>
      <c r="B113" s="3">
        <f>'DE_VIE Gruppe inkl. MLA und KSC'!B117</f>
        <v>0</v>
      </c>
      <c r="C113" s="3">
        <f>'DE_VIE Gruppe inkl. MLA und KSC'!C117</f>
        <v>0</v>
      </c>
      <c r="D113" s="3">
        <f>'DE_VIE Gruppe inkl. MLA und KSC'!D117</f>
        <v>0</v>
      </c>
      <c r="E113" s="3">
        <f>'DE_VIE Gruppe inkl. MLA und KSC'!E117</f>
        <v>0</v>
      </c>
      <c r="F113" s="3">
        <f>'DE_VIE Gruppe inkl. MLA und KSC'!F117</f>
        <v>0</v>
      </c>
      <c r="G113" s="3">
        <f>'DE_VIE Gruppe inkl. MLA und KSC'!G117</f>
        <v>0</v>
      </c>
      <c r="H113" s="3">
        <f>'DE_VIE Gruppe inkl. MLA und KSC'!H117</f>
        <v>0</v>
      </c>
      <c r="I113" s="3">
        <f>'DE_VIE Gruppe inkl. MLA und KSC'!I117</f>
        <v>0</v>
      </c>
      <c r="J113" s="3">
        <f>'DE_VIE Gruppe inkl. MLA und KSC'!J117</f>
        <v>0</v>
      </c>
      <c r="K113" s="3">
        <f>'DE_VIE Gruppe inkl. MLA und KSC'!K117</f>
        <v>0</v>
      </c>
      <c r="L113" s="3">
        <f>'DE_VIE Gruppe inkl. MLA und KSC'!L117</f>
        <v>0</v>
      </c>
      <c r="M113" s="3">
        <f>'DE_VIE Gruppe inkl. MLA und KSC'!M117</f>
        <v>0</v>
      </c>
      <c r="N113" s="5"/>
      <c r="O113" s="4">
        <v>0</v>
      </c>
      <c r="P113" s="5"/>
    </row>
    <row r="114" spans="1:16" x14ac:dyDescent="0.25">
      <c r="A114" s="2" t="s">
        <v>47</v>
      </c>
      <c r="B114" s="3">
        <f>'DE_VIE Gruppe inkl. MLA und KSC'!B118</f>
        <v>326</v>
      </c>
      <c r="C114" s="3">
        <f>'DE_VIE Gruppe inkl. MLA und KSC'!C118</f>
        <v>309</v>
      </c>
      <c r="D114" s="3">
        <f>'DE_VIE Gruppe inkl. MLA und KSC'!D118</f>
        <v>138</v>
      </c>
      <c r="E114" s="3">
        <f>'DE_VIE Gruppe inkl. MLA und KSC'!E118</f>
        <v>0</v>
      </c>
      <c r="F114" s="3">
        <f>'DE_VIE Gruppe inkl. MLA und KSC'!F118</f>
        <v>0</v>
      </c>
      <c r="G114" s="3">
        <f>'DE_VIE Gruppe inkl. MLA und KSC'!G118</f>
        <v>24</v>
      </c>
      <c r="H114" s="3">
        <f>'DE_VIE Gruppe inkl. MLA und KSC'!H118</f>
        <v>114</v>
      </c>
      <c r="I114" s="3">
        <f>'DE_VIE Gruppe inkl. MLA und KSC'!I118</f>
        <v>175</v>
      </c>
      <c r="J114" s="3">
        <f>'DE_VIE Gruppe inkl. MLA und KSC'!J118</f>
        <v>189</v>
      </c>
      <c r="K114" s="3">
        <f>'DE_VIE Gruppe inkl. MLA und KSC'!K118</f>
        <v>106</v>
      </c>
      <c r="L114" s="3">
        <f>'DE_VIE Gruppe inkl. MLA und KSC'!L118</f>
        <v>38</v>
      </c>
      <c r="M114" s="3">
        <f>'DE_VIE Gruppe inkl. MLA und KSC'!M118</f>
        <v>68</v>
      </c>
      <c r="N114" s="5">
        <f>'DE_VIE Gruppe inkl. MLA und KSC'!N118</f>
        <v>-80.346820809248555</v>
      </c>
      <c r="O114" s="3">
        <f t="shared" si="1"/>
        <v>1487</v>
      </c>
      <c r="P114" s="5">
        <f>'DE_VIE Gruppe inkl. MLA und KSC'!P118</f>
        <v>-75.331785003317847</v>
      </c>
    </row>
    <row r="115" spans="1:16" x14ac:dyDescent="0.25">
      <c r="A115" s="2" t="s">
        <v>48</v>
      </c>
      <c r="B115" s="6">
        <f>'DE_VIE Gruppe inkl. MLA und KSC'!B119</f>
        <v>967</v>
      </c>
      <c r="C115" s="6">
        <f>'DE_VIE Gruppe inkl. MLA und KSC'!C119</f>
        <v>1648</v>
      </c>
      <c r="D115" s="6">
        <f>'DE_VIE Gruppe inkl. MLA und KSC'!D119</f>
        <v>1343</v>
      </c>
      <c r="E115" s="6">
        <f>'DE_VIE Gruppe inkl. MLA und KSC'!E119</f>
        <v>0</v>
      </c>
      <c r="F115" s="3">
        <f>'DE_VIE Gruppe inkl. MLA und KSC'!F119</f>
        <v>0</v>
      </c>
      <c r="G115" s="3">
        <f>'DE_VIE Gruppe inkl. MLA und KSC'!G119</f>
        <v>4.7E-2</v>
      </c>
      <c r="H115" s="6">
        <f>'DE_VIE Gruppe inkl. MLA und KSC'!H119</f>
        <v>0</v>
      </c>
      <c r="I115" s="6">
        <f>'DE_VIE Gruppe inkl. MLA und KSC'!I119</f>
        <v>504</v>
      </c>
      <c r="J115" s="6">
        <f>'DE_VIE Gruppe inkl. MLA und KSC'!J119</f>
        <v>240</v>
      </c>
      <c r="K115" s="6">
        <f>'DE_VIE Gruppe inkl. MLA und KSC'!K119</f>
        <v>0</v>
      </c>
      <c r="L115" s="6">
        <f>'DE_VIE Gruppe inkl. MLA und KSC'!L119</f>
        <v>0</v>
      </c>
      <c r="M115" s="6">
        <f>'DE_VIE Gruppe inkl. MLA und KSC'!M119</f>
        <v>0</v>
      </c>
      <c r="N115" s="5">
        <f>'DE_VIE Gruppe inkl. MLA und KSC'!N119</f>
        <v>-99.4</v>
      </c>
      <c r="O115" s="6">
        <f t="shared" si="1"/>
        <v>4702.0470000000005</v>
      </c>
      <c r="P115" s="5">
        <f>'DE_VIE Gruppe inkl. MLA und KSC'!P119</f>
        <v>-87.6</v>
      </c>
    </row>
    <row r="116" spans="1:16" x14ac:dyDescent="0.25">
      <c r="A116" s="30" t="s">
        <v>51</v>
      </c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2"/>
    </row>
    <row r="117" spans="1:16" x14ac:dyDescent="0.25">
      <c r="A117" s="2" t="s">
        <v>44</v>
      </c>
      <c r="B117" s="3">
        <f>'DE_VIE Gruppe inkl. MLA und KSC'!B121</f>
        <v>2534418</v>
      </c>
      <c r="C117" s="3">
        <f>'DE_VIE Gruppe inkl. MLA und KSC'!C121</f>
        <v>2459846</v>
      </c>
      <c r="D117" s="3">
        <f>'DE_VIE Gruppe inkl. MLA und KSC'!D121</f>
        <v>984262</v>
      </c>
      <c r="E117" s="3">
        <f>'DE_VIE Gruppe inkl. MLA und KSC'!E121</f>
        <v>15002</v>
      </c>
      <c r="F117" s="3">
        <f>'DE_VIE Gruppe inkl. MLA und KSC'!F121</f>
        <v>23283</v>
      </c>
      <c r="G117" s="3">
        <f>'DE_VIE Gruppe inkl. MLA und KSC'!G121</f>
        <v>142093</v>
      </c>
      <c r="H117" s="3">
        <f>'DE_VIE Gruppe inkl. MLA und KSC'!H121</f>
        <v>734612</v>
      </c>
      <c r="I117" s="3">
        <f>'DE_VIE Gruppe inkl. MLA und KSC'!I121</f>
        <v>1066049</v>
      </c>
      <c r="J117" s="3">
        <f>'DE_VIE Gruppe inkl. MLA und KSC'!J121</f>
        <v>703278</v>
      </c>
      <c r="K117" s="3">
        <f>'DE_VIE Gruppe inkl. MLA und KSC'!K121</f>
        <v>494044</v>
      </c>
      <c r="L117" s="3">
        <f>'DE_VIE Gruppe inkl. MLA und KSC'!L121</f>
        <v>222583</v>
      </c>
      <c r="M117" s="3">
        <f>'DE_VIE Gruppe inkl. MLA und KSC'!M121</f>
        <v>277946</v>
      </c>
      <c r="N117" s="5">
        <f>'DE_VIE Gruppe inkl. MLA und KSC'!N121</f>
        <v>-90.638674232626315</v>
      </c>
      <c r="O117" s="3">
        <f t="shared" ref="O117:O121" si="2">SUM(B117:M117)</f>
        <v>9657416</v>
      </c>
      <c r="P117" s="5">
        <f>'DE_VIE Gruppe inkl. MLA und KSC'!P121</f>
        <v>-75.568042574994621</v>
      </c>
    </row>
    <row r="118" spans="1:16" x14ac:dyDescent="0.25">
      <c r="A118" s="2" t="s">
        <v>45</v>
      </c>
      <c r="B118" s="3">
        <f>'DE_VIE Gruppe inkl. MLA und KSC'!B122</f>
        <v>2099939</v>
      </c>
      <c r="C118" s="3">
        <f>'DE_VIE Gruppe inkl. MLA und KSC'!C122</f>
        <v>2072360</v>
      </c>
      <c r="D118" s="3">
        <f>'DE_VIE Gruppe inkl. MLA und KSC'!D122</f>
        <v>831174</v>
      </c>
      <c r="E118" s="3">
        <f>'DE_VIE Gruppe inkl. MLA und KSC'!E122</f>
        <v>14581</v>
      </c>
      <c r="F118" s="3">
        <f>'DE_VIE Gruppe inkl. MLA und KSC'!F122</f>
        <v>22612</v>
      </c>
      <c r="G118" s="3">
        <f>'DE_VIE Gruppe inkl. MLA und KSC'!G122</f>
        <v>124771</v>
      </c>
      <c r="H118" s="3">
        <f>'DE_VIE Gruppe inkl. MLA und KSC'!H122</f>
        <v>643741</v>
      </c>
      <c r="I118" s="3">
        <f>'DE_VIE Gruppe inkl. MLA und KSC'!I122</f>
        <v>930524</v>
      </c>
      <c r="J118" s="3">
        <f>'DE_VIE Gruppe inkl. MLA und KSC'!J122</f>
        <v>593658</v>
      </c>
      <c r="K118" s="3">
        <f>'DE_VIE Gruppe inkl. MLA und KSC'!K122</f>
        <v>395533</v>
      </c>
      <c r="L118" s="3">
        <f>'DE_VIE Gruppe inkl. MLA und KSC'!L122</f>
        <v>179772</v>
      </c>
      <c r="M118" s="3">
        <f>'DE_VIE Gruppe inkl. MLA und KSC'!M122</f>
        <v>223359</v>
      </c>
      <c r="N118" s="5">
        <f>'DE_VIE Gruppe inkl. MLA und KSC'!N122</f>
        <v>-91.066165309479814</v>
      </c>
      <c r="O118" s="3">
        <f t="shared" si="2"/>
        <v>8132024</v>
      </c>
      <c r="P118" s="5">
        <f>'DE_VIE Gruppe inkl. MLA und KSC'!P122</f>
        <v>-74.694683166979061</v>
      </c>
    </row>
    <row r="119" spans="1:16" x14ac:dyDescent="0.25">
      <c r="A119" s="2" t="s">
        <v>46</v>
      </c>
      <c r="B119" s="3">
        <f>'DE_VIE Gruppe inkl. MLA und KSC'!B123</f>
        <v>431124</v>
      </c>
      <c r="C119" s="3">
        <f>'DE_VIE Gruppe inkl. MLA und KSC'!C123</f>
        <v>386466</v>
      </c>
      <c r="D119" s="3">
        <f>'DE_VIE Gruppe inkl. MLA und KSC'!D123</f>
        <v>151562</v>
      </c>
      <c r="E119" s="3">
        <f>'DE_VIE Gruppe inkl. MLA und KSC'!E123</f>
        <v>324</v>
      </c>
      <c r="F119" s="3">
        <f>'DE_VIE Gruppe inkl. MLA und KSC'!F123</f>
        <v>472</v>
      </c>
      <c r="G119" s="3">
        <f>'DE_VIE Gruppe inkl. MLA und KSC'!G123</f>
        <v>17296</v>
      </c>
      <c r="H119" s="3">
        <f>'DE_VIE Gruppe inkl. MLA und KSC'!H123</f>
        <v>90252</v>
      </c>
      <c r="I119" s="3">
        <f>'DE_VIE Gruppe inkl. MLA und KSC'!I123</f>
        <v>134276</v>
      </c>
      <c r="J119" s="3">
        <f>'DE_VIE Gruppe inkl. MLA und KSC'!J123</f>
        <v>107858</v>
      </c>
      <c r="K119" s="3">
        <f>'DE_VIE Gruppe inkl. MLA und KSC'!K123</f>
        <v>96444</v>
      </c>
      <c r="L119" s="3">
        <f>'DE_VIE Gruppe inkl. MLA und KSC'!L123</f>
        <v>40894</v>
      </c>
      <c r="M119" s="3">
        <f>'DE_VIE Gruppe inkl. MLA und KSC'!M123</f>
        <v>51842</v>
      </c>
      <c r="N119" s="5">
        <f>'DE_VIE Gruppe inkl. MLA und KSC'!N123</f>
        <v>-88.781313297439539</v>
      </c>
      <c r="O119" s="3">
        <f t="shared" si="2"/>
        <v>1508810</v>
      </c>
      <c r="P119" s="5">
        <f>'DE_VIE Gruppe inkl. MLA und KSC'!P123</f>
        <v>-79.153304817616117</v>
      </c>
    </row>
    <row r="120" spans="1:16" x14ac:dyDescent="0.25">
      <c r="A120" s="2" t="s">
        <v>47</v>
      </c>
      <c r="B120" s="3">
        <f>'DE_VIE Gruppe inkl. MLA und KSC'!B124</f>
        <v>23237</v>
      </c>
      <c r="C120" s="3">
        <f>'DE_VIE Gruppe inkl. MLA und KSC'!C124</f>
        <v>22132</v>
      </c>
      <c r="D120" s="3">
        <f>'DE_VIE Gruppe inkl. MLA und KSC'!D124</f>
        <v>12484</v>
      </c>
      <c r="E120" s="3">
        <f>'DE_VIE Gruppe inkl. MLA und KSC'!E124</f>
        <v>1219</v>
      </c>
      <c r="F120" s="3">
        <f>'DE_VIE Gruppe inkl. MLA und KSC'!F124</f>
        <v>1350</v>
      </c>
      <c r="G120" s="3">
        <f>'DE_VIE Gruppe inkl. MLA und KSC'!G124</f>
        <v>2757</v>
      </c>
      <c r="H120" s="3">
        <f>'DE_VIE Gruppe inkl. MLA und KSC'!H124</f>
        <v>9339</v>
      </c>
      <c r="I120" s="3">
        <f>'DE_VIE Gruppe inkl. MLA und KSC'!I124</f>
        <v>13345</v>
      </c>
      <c r="J120" s="3">
        <f>'DE_VIE Gruppe inkl. MLA und KSC'!J124</f>
        <v>11659</v>
      </c>
      <c r="K120" s="3">
        <f>'DE_VIE Gruppe inkl. MLA und KSC'!K124</f>
        <v>8714</v>
      </c>
      <c r="L120" s="3">
        <f>'DE_VIE Gruppe inkl. MLA und KSC'!L124</f>
        <v>5201</v>
      </c>
      <c r="M120" s="3">
        <f>'DE_VIE Gruppe inkl. MLA und KSC'!M124</f>
        <v>4912</v>
      </c>
      <c r="N120" s="5">
        <f>'DE_VIE Gruppe inkl. MLA und KSC'!N124</f>
        <v>-80.12944983818771</v>
      </c>
      <c r="O120" s="3">
        <f t="shared" si="2"/>
        <v>116349</v>
      </c>
      <c r="P120" s="5">
        <f>'DE_VIE Gruppe inkl. MLA und KSC'!P124</f>
        <v>-64.171645008314343</v>
      </c>
    </row>
    <row r="121" spans="1:16" x14ac:dyDescent="0.25">
      <c r="A121" s="2" t="s">
        <v>48</v>
      </c>
      <c r="B121" s="6">
        <f>'DE_VIE Gruppe inkl. MLA und KSC'!B125</f>
        <v>21694723.949999999</v>
      </c>
      <c r="C121" s="6">
        <f>'DE_VIE Gruppe inkl. MLA und KSC'!C125</f>
        <v>22222023</v>
      </c>
      <c r="D121" s="6">
        <f>'DE_VIE Gruppe inkl. MLA und KSC'!D125</f>
        <v>23366333</v>
      </c>
      <c r="E121" s="6">
        <f>'DE_VIE Gruppe inkl. MLA und KSC'!E125</f>
        <v>15700527.26</v>
      </c>
      <c r="F121" s="6">
        <f>'DE_VIE Gruppe inkl. MLA und KSC'!F125</f>
        <v>16941162</v>
      </c>
      <c r="G121" s="6">
        <f>'DE_VIE Gruppe inkl. MLA und KSC'!G125</f>
        <v>15862521.047</v>
      </c>
      <c r="H121" s="6">
        <f>'DE_VIE Gruppe inkl. MLA und KSC'!H125</f>
        <v>17317070.486000001</v>
      </c>
      <c r="I121" s="6">
        <f>'DE_VIE Gruppe inkl. MLA und KSC'!I125</f>
        <v>17247797.899999999</v>
      </c>
      <c r="J121" s="6">
        <f>'DE_VIE Gruppe inkl. MLA und KSC'!J125</f>
        <v>19454670</v>
      </c>
      <c r="K121" s="6">
        <f>'DE_VIE Gruppe inkl. MLA und KSC'!K125</f>
        <v>20774938</v>
      </c>
      <c r="L121" s="6">
        <f>'DE_VIE Gruppe inkl. MLA und KSC'!L125</f>
        <v>22131928</v>
      </c>
      <c r="M121" s="6">
        <f>'DE_VIE Gruppe inkl. MLA und KSC'!M125</f>
        <v>20966565.670000002</v>
      </c>
      <c r="N121" s="5">
        <f>'DE_VIE Gruppe inkl. MLA und KSC'!N125</f>
        <v>-13.742632298989898</v>
      </c>
      <c r="O121" s="6">
        <f t="shared" si="2"/>
        <v>233680260.31300002</v>
      </c>
      <c r="P121" s="5">
        <f>'DE_VIE Gruppe inkl. MLA und KSC'!P125</f>
        <v>-22.175659363752366</v>
      </c>
    </row>
    <row r="122" spans="1:16" x14ac:dyDescent="0.25">
      <c r="A122" s="14" t="s">
        <v>57</v>
      </c>
    </row>
    <row r="124" spans="1:16" x14ac:dyDescent="0.25">
      <c r="B124" s="29">
        <v>2019</v>
      </c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</row>
    <row r="125" spans="1:16" x14ac:dyDescent="0.25">
      <c r="A125" s="1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6" t="s">
        <v>41</v>
      </c>
      <c r="O125" s="25"/>
      <c r="P125" s="26" t="s">
        <v>41</v>
      </c>
    </row>
    <row r="126" spans="1:16" x14ac:dyDescent="0.25">
      <c r="A126" s="1"/>
      <c r="B126" s="26" t="s">
        <v>32</v>
      </c>
      <c r="C126" s="26" t="s">
        <v>33</v>
      </c>
      <c r="D126" s="26" t="s">
        <v>34</v>
      </c>
      <c r="E126" s="26" t="s">
        <v>14</v>
      </c>
      <c r="F126" s="26" t="s">
        <v>35</v>
      </c>
      <c r="G126" s="26" t="s">
        <v>36</v>
      </c>
      <c r="H126" s="26" t="s">
        <v>37</v>
      </c>
      <c r="I126" s="26" t="s">
        <v>15</v>
      </c>
      <c r="J126" s="26" t="s">
        <v>16</v>
      </c>
      <c r="K126" s="26" t="s">
        <v>38</v>
      </c>
      <c r="L126" s="26" t="s">
        <v>18</v>
      </c>
      <c r="M126" s="26" t="s">
        <v>39</v>
      </c>
      <c r="N126" s="26" t="s">
        <v>42</v>
      </c>
      <c r="O126" s="26" t="s">
        <v>40</v>
      </c>
      <c r="P126" s="26" t="s">
        <v>43</v>
      </c>
    </row>
    <row r="127" spans="1:16" x14ac:dyDescent="0.25">
      <c r="A127" s="30" t="s">
        <v>31</v>
      </c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2"/>
    </row>
    <row r="128" spans="1:16" x14ac:dyDescent="0.25">
      <c r="A128" s="2" t="s">
        <v>44</v>
      </c>
      <c r="B128" s="3">
        <v>1830923</v>
      </c>
      <c r="C128" s="3">
        <v>1863688</v>
      </c>
      <c r="D128" s="3">
        <v>2365089</v>
      </c>
      <c r="E128" s="3">
        <v>2744184</v>
      </c>
      <c r="F128" s="3">
        <v>2877161</v>
      </c>
      <c r="G128" s="3">
        <v>2985210</v>
      </c>
      <c r="H128" s="3">
        <v>3161400</v>
      </c>
      <c r="I128" s="3">
        <v>3151020</v>
      </c>
      <c r="J128" s="3">
        <v>2977411</v>
      </c>
      <c r="K128" s="3">
        <v>2848057</v>
      </c>
      <c r="L128" s="3">
        <v>2391208</v>
      </c>
      <c r="M128" s="3">
        <v>2466838</v>
      </c>
      <c r="N128" s="5">
        <f>(M128/M157-1)*100</f>
        <v>11.600874226557867</v>
      </c>
      <c r="O128" s="3">
        <f>SUM(B128:M128)</f>
        <v>31662189</v>
      </c>
      <c r="P128" s="5">
        <f>(O128/O157-1)*100</f>
        <v>17.105622116297738</v>
      </c>
    </row>
    <row r="129" spans="1:16" x14ac:dyDescent="0.25">
      <c r="A129" s="2" t="s">
        <v>45</v>
      </c>
      <c r="B129" s="3">
        <v>1448127</v>
      </c>
      <c r="C129" s="3">
        <v>1506199</v>
      </c>
      <c r="D129" s="3">
        <v>1831123</v>
      </c>
      <c r="E129" s="3">
        <v>2094419</v>
      </c>
      <c r="F129" s="3">
        <v>2218620</v>
      </c>
      <c r="G129" s="3">
        <v>2278897</v>
      </c>
      <c r="H129" s="3">
        <v>2356272</v>
      </c>
      <c r="I129" s="3">
        <v>2365050</v>
      </c>
      <c r="J129" s="3">
        <v>2246090</v>
      </c>
      <c r="K129" s="3">
        <v>2107842</v>
      </c>
      <c r="L129" s="3">
        <v>1862657</v>
      </c>
      <c r="M129" s="3">
        <v>2003019</v>
      </c>
      <c r="N129" s="5">
        <f t="shared" ref="N129:N132" si="3">(M129/M158-1)*100</f>
        <v>10.54310753981833</v>
      </c>
      <c r="O129" s="3">
        <f t="shared" ref="O129:O132" si="4">SUM(B129:M129)</f>
        <v>24318315</v>
      </c>
      <c r="P129" s="5">
        <f t="shared" ref="P129:P131" si="5">(O129/O158-1)*100</f>
        <v>20.010431563627627</v>
      </c>
    </row>
    <row r="130" spans="1:16" x14ac:dyDescent="0.25">
      <c r="A130" s="2" t="s">
        <v>46</v>
      </c>
      <c r="B130" s="3">
        <v>376568</v>
      </c>
      <c r="C130" s="3">
        <v>350308</v>
      </c>
      <c r="D130" s="3">
        <v>512190</v>
      </c>
      <c r="E130" s="3">
        <v>624270</v>
      </c>
      <c r="F130" s="3">
        <v>633302</v>
      </c>
      <c r="G130" s="3">
        <v>690164</v>
      </c>
      <c r="H130" s="3">
        <v>789696</v>
      </c>
      <c r="I130" s="3">
        <v>776420</v>
      </c>
      <c r="J130" s="3">
        <v>723236</v>
      </c>
      <c r="K130" s="3">
        <v>733498</v>
      </c>
      <c r="L130" s="3">
        <v>523172</v>
      </c>
      <c r="M130" s="3">
        <v>457040</v>
      </c>
      <c r="N130" s="5">
        <f t="shared" si="3"/>
        <v>16.425514571020994</v>
      </c>
      <c r="O130" s="3">
        <f t="shared" si="4"/>
        <v>7189864</v>
      </c>
      <c r="P130" s="5">
        <f t="shared" si="5"/>
        <v>7.6439746680041276</v>
      </c>
    </row>
    <row r="131" spans="1:16" x14ac:dyDescent="0.25">
      <c r="A131" s="2" t="s">
        <v>47</v>
      </c>
      <c r="B131" s="3">
        <v>18171</v>
      </c>
      <c r="C131" s="3">
        <v>17263</v>
      </c>
      <c r="D131" s="3">
        <v>20909</v>
      </c>
      <c r="E131" s="3">
        <v>22842</v>
      </c>
      <c r="F131" s="3">
        <v>24377</v>
      </c>
      <c r="G131" s="3">
        <v>24321</v>
      </c>
      <c r="H131" s="3">
        <v>25169</v>
      </c>
      <c r="I131" s="3">
        <v>24696</v>
      </c>
      <c r="J131" s="3">
        <v>24231</v>
      </c>
      <c r="K131" s="3">
        <v>23557</v>
      </c>
      <c r="L131" s="3">
        <v>20600</v>
      </c>
      <c r="M131" s="3">
        <v>20666</v>
      </c>
      <c r="N131" s="5">
        <f t="shared" si="3"/>
        <v>5.0582075135986893</v>
      </c>
      <c r="O131" s="3">
        <f t="shared" si="4"/>
        <v>266802</v>
      </c>
      <c r="P131" s="5">
        <f t="shared" si="5"/>
        <v>10.704386649184251</v>
      </c>
    </row>
    <row r="132" spans="1:16" x14ac:dyDescent="0.25">
      <c r="A132" s="2" t="s">
        <v>48</v>
      </c>
      <c r="B132" s="7">
        <v>21225661.450000003</v>
      </c>
      <c r="C132" s="7">
        <v>20218976.879999999</v>
      </c>
      <c r="D132" s="7">
        <v>25196664.939999998</v>
      </c>
      <c r="E132" s="6">
        <v>23535265.109999999</v>
      </c>
      <c r="F132" s="7">
        <v>23661445.829999998</v>
      </c>
      <c r="G132" s="7">
        <v>22146220.91</v>
      </c>
      <c r="H132" s="7">
        <v>23347736.43</v>
      </c>
      <c r="I132" s="7">
        <v>23575087.920000002</v>
      </c>
      <c r="J132" s="7">
        <v>24913342.609999999</v>
      </c>
      <c r="K132" s="7">
        <v>26646453.59</v>
      </c>
      <c r="L132" s="6">
        <v>26606020.960000001</v>
      </c>
      <c r="M132" s="6">
        <v>22733163.280000001</v>
      </c>
      <c r="N132" s="5">
        <f t="shared" si="3"/>
        <v>-3.1967245127298316</v>
      </c>
      <c r="O132" s="8">
        <f t="shared" si="4"/>
        <v>283806039.91000009</v>
      </c>
      <c r="P132" s="5">
        <v>-3.9</v>
      </c>
    </row>
    <row r="133" spans="1:16" x14ac:dyDescent="0.25">
      <c r="A133" s="30" t="s">
        <v>49</v>
      </c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2"/>
    </row>
    <row r="134" spans="1:16" x14ac:dyDescent="0.25">
      <c r="A134" s="2" t="s">
        <v>44</v>
      </c>
      <c r="B134" s="3">
        <v>365995</v>
      </c>
      <c r="C134" s="3">
        <v>359455</v>
      </c>
      <c r="D134" s="3">
        <v>477533</v>
      </c>
      <c r="E134" s="3">
        <v>653258</v>
      </c>
      <c r="F134" s="3">
        <v>674101</v>
      </c>
      <c r="G134" s="3">
        <v>721565</v>
      </c>
      <c r="H134" s="3">
        <v>798453</v>
      </c>
      <c r="I134" s="3">
        <v>823653</v>
      </c>
      <c r="J134" s="3">
        <v>762361</v>
      </c>
      <c r="K134" s="3">
        <v>703405</v>
      </c>
      <c r="L134" s="3">
        <v>493201</v>
      </c>
      <c r="M134" s="3">
        <v>477309</v>
      </c>
      <c r="N134" s="5">
        <f>(M134/M163-1)*100</f>
        <v>15.175740435984931</v>
      </c>
      <c r="O134" s="3">
        <f t="shared" ref="O134:O138" si="6">SUM(B134:M134)</f>
        <v>7310289</v>
      </c>
      <c r="P134" s="5">
        <f>(O134/O163-1)*100</f>
        <v>7.3751314044861127</v>
      </c>
    </row>
    <row r="135" spans="1:16" x14ac:dyDescent="0.25">
      <c r="A135" s="2" t="s">
        <v>45</v>
      </c>
      <c r="B135" s="3">
        <v>364047</v>
      </c>
      <c r="C135" s="3">
        <v>358353</v>
      </c>
      <c r="D135" s="3">
        <v>475133</v>
      </c>
      <c r="E135" s="3">
        <v>647740</v>
      </c>
      <c r="F135" s="3">
        <v>670735</v>
      </c>
      <c r="G135" s="3">
        <v>717883</v>
      </c>
      <c r="H135" s="3">
        <v>792947</v>
      </c>
      <c r="I135" s="3">
        <v>818121</v>
      </c>
      <c r="J135" s="3">
        <v>758113</v>
      </c>
      <c r="K135" s="3">
        <v>697615</v>
      </c>
      <c r="L135" s="3">
        <v>489377</v>
      </c>
      <c r="M135" s="3">
        <v>472187</v>
      </c>
      <c r="N135" s="5">
        <f t="shared" ref="N135:N138" si="7">(M135/M164-1)*100</f>
        <v>14.89853027058594</v>
      </c>
      <c r="O135" s="3">
        <f t="shared" si="6"/>
        <v>7262251</v>
      </c>
      <c r="P135" s="5">
        <f t="shared" ref="P135:P137" si="8">(O135/O164-1)*100</f>
        <v>7.4268721503166768</v>
      </c>
    </row>
    <row r="136" spans="1:16" x14ac:dyDescent="0.25">
      <c r="A136" s="2" t="s">
        <v>46</v>
      </c>
      <c r="B136" s="3">
        <v>1948</v>
      </c>
      <c r="C136" s="3">
        <v>1052</v>
      </c>
      <c r="D136" s="3">
        <v>2382</v>
      </c>
      <c r="E136" s="3">
        <v>5518</v>
      </c>
      <c r="F136" s="3">
        <v>3364</v>
      </c>
      <c r="G136" s="3">
        <v>3618</v>
      </c>
      <c r="H136" s="3">
        <v>5506</v>
      </c>
      <c r="I136" s="3">
        <v>5532</v>
      </c>
      <c r="J136" s="3">
        <v>4212</v>
      </c>
      <c r="K136" s="3">
        <v>5790</v>
      </c>
      <c r="L136" s="3">
        <v>3796</v>
      </c>
      <c r="M136" s="3">
        <v>5064</v>
      </c>
      <c r="N136" s="5">
        <f t="shared" si="7"/>
        <v>46.443030653556974</v>
      </c>
      <c r="O136" s="3">
        <f t="shared" si="6"/>
        <v>47782</v>
      </c>
      <c r="P136" s="5">
        <f t="shared" si="8"/>
        <v>3.1384907615265023</v>
      </c>
    </row>
    <row r="137" spans="1:16" x14ac:dyDescent="0.25">
      <c r="A137" s="2" t="s">
        <v>47</v>
      </c>
      <c r="B137" s="3">
        <v>3187</v>
      </c>
      <c r="C137" s="3">
        <v>2854</v>
      </c>
      <c r="D137" s="3">
        <v>3499</v>
      </c>
      <c r="E137" s="3">
        <v>4547</v>
      </c>
      <c r="F137" s="3">
        <v>4868</v>
      </c>
      <c r="G137" s="3">
        <v>4951</v>
      </c>
      <c r="H137" s="3">
        <v>5306</v>
      </c>
      <c r="I137" s="3">
        <v>5366</v>
      </c>
      <c r="J137" s="3">
        <v>5076</v>
      </c>
      <c r="K137" s="3">
        <v>4906</v>
      </c>
      <c r="L137" s="3">
        <v>3642</v>
      </c>
      <c r="M137" s="3">
        <v>3708</v>
      </c>
      <c r="N137" s="5">
        <f t="shared" si="7"/>
        <v>13.394495412844032</v>
      </c>
      <c r="O137" s="3">
        <f t="shared" si="6"/>
        <v>51910</v>
      </c>
      <c r="P137" s="5">
        <f t="shared" si="8"/>
        <v>6.5104540698032398</v>
      </c>
    </row>
    <row r="138" spans="1:16" x14ac:dyDescent="0.25">
      <c r="A138" s="2" t="s">
        <v>48</v>
      </c>
      <c r="B138" s="6">
        <v>1334960</v>
      </c>
      <c r="C138" s="6">
        <v>1233616</v>
      </c>
      <c r="D138" s="6">
        <v>1347736</v>
      </c>
      <c r="E138" s="6">
        <v>1333546</v>
      </c>
      <c r="F138" s="6">
        <v>1417094</v>
      </c>
      <c r="G138" s="7">
        <v>1205271</v>
      </c>
      <c r="H138" s="7">
        <v>1246516</v>
      </c>
      <c r="I138" s="7">
        <v>1310485</v>
      </c>
      <c r="J138" s="7">
        <v>1248688</v>
      </c>
      <c r="K138" s="7">
        <v>1610097</v>
      </c>
      <c r="L138" s="6">
        <v>1562646</v>
      </c>
      <c r="M138" s="6">
        <v>1571571</v>
      </c>
      <c r="N138" s="5">
        <f t="shared" si="7"/>
        <v>34.212872580818711</v>
      </c>
      <c r="O138" s="7">
        <f t="shared" si="6"/>
        <v>16422226</v>
      </c>
      <c r="P138" s="5">
        <v>3.7</v>
      </c>
    </row>
    <row r="139" spans="1:16" x14ac:dyDescent="0.25">
      <c r="A139" s="30" t="s">
        <v>50</v>
      </c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2"/>
    </row>
    <row r="140" spans="1:16" x14ac:dyDescent="0.25">
      <c r="A140" s="2" t="s">
        <v>44</v>
      </c>
      <c r="B140" s="3">
        <v>26163</v>
      </c>
      <c r="C140" s="3">
        <v>27987</v>
      </c>
      <c r="D140" s="3">
        <v>29792</v>
      </c>
      <c r="E140" s="3">
        <v>32974</v>
      </c>
      <c r="F140" s="3">
        <v>39205</v>
      </c>
      <c r="G140" s="3">
        <v>61928</v>
      </c>
      <c r="H140" s="3">
        <v>96156</v>
      </c>
      <c r="I140" s="3">
        <v>93543</v>
      </c>
      <c r="J140" s="3">
        <v>63392</v>
      </c>
      <c r="K140" s="3">
        <v>35783</v>
      </c>
      <c r="L140" s="3">
        <v>23461</v>
      </c>
      <c r="M140" s="3">
        <v>24941</v>
      </c>
      <c r="N140" s="5">
        <f>(M140/M169-1)*100</f>
        <v>-14.064707301106017</v>
      </c>
      <c r="O140" s="3">
        <f t="shared" ref="O140:O144" si="9">SUM(B140:M140)</f>
        <v>555325</v>
      </c>
      <c r="P140" s="5">
        <f>(O140/O169-1)*100</f>
        <v>2.9233512247197613</v>
      </c>
    </row>
    <row r="141" spans="1:16" x14ac:dyDescent="0.25">
      <c r="A141" s="2" t="s">
        <v>45</v>
      </c>
      <c r="B141" s="3">
        <v>25906</v>
      </c>
      <c r="C141" s="3">
        <v>27987</v>
      </c>
      <c r="D141" s="3">
        <v>29792</v>
      </c>
      <c r="E141" s="3">
        <v>32974</v>
      </c>
      <c r="F141" s="3">
        <v>39205</v>
      </c>
      <c r="G141" s="3">
        <v>61928</v>
      </c>
      <c r="H141" s="3">
        <v>96156</v>
      </c>
      <c r="I141" s="3">
        <v>93543</v>
      </c>
      <c r="J141" s="3">
        <v>63392</v>
      </c>
      <c r="K141" s="3">
        <v>35783</v>
      </c>
      <c r="L141" s="3">
        <v>23461</v>
      </c>
      <c r="M141" s="3">
        <v>24941</v>
      </c>
      <c r="N141" s="5">
        <f t="shared" ref="N141:N144" si="10">(M141/M170-1)*100</f>
        <v>-10.848584501000857</v>
      </c>
      <c r="O141" s="3">
        <f t="shared" si="9"/>
        <v>555068</v>
      </c>
      <c r="P141" s="5">
        <f t="shared" ref="P141:P143" si="11">(O141/O170-1)*100</f>
        <v>5.4648816467986361</v>
      </c>
    </row>
    <row r="142" spans="1:16" x14ac:dyDescent="0.25">
      <c r="A142" s="2" t="s">
        <v>46</v>
      </c>
      <c r="B142" s="2">
        <v>0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5"/>
      <c r="O142" s="3">
        <v>0</v>
      </c>
      <c r="P142" s="5"/>
    </row>
    <row r="143" spans="1:16" x14ac:dyDescent="0.25">
      <c r="A143" s="2" t="s">
        <v>47</v>
      </c>
      <c r="B143" s="2">
        <v>381</v>
      </c>
      <c r="C143" s="2">
        <v>350</v>
      </c>
      <c r="D143" s="2">
        <v>381</v>
      </c>
      <c r="E143" s="2">
        <v>408</v>
      </c>
      <c r="F143" s="2">
        <v>483</v>
      </c>
      <c r="G143" s="2">
        <v>646</v>
      </c>
      <c r="H143" s="2">
        <v>807</v>
      </c>
      <c r="I143" s="2">
        <v>809</v>
      </c>
      <c r="J143" s="2">
        <v>652</v>
      </c>
      <c r="K143" s="2">
        <v>425</v>
      </c>
      <c r="L143" s="2">
        <v>340</v>
      </c>
      <c r="M143" s="2">
        <v>346</v>
      </c>
      <c r="N143" s="5">
        <f t="shared" si="10"/>
        <v>-15.609756097560979</v>
      </c>
      <c r="O143" s="3">
        <f t="shared" si="9"/>
        <v>6028</v>
      </c>
      <c r="P143" s="5">
        <f t="shared" si="11"/>
        <v>-5.0110305704380682</v>
      </c>
    </row>
    <row r="144" spans="1:16" x14ac:dyDescent="0.25">
      <c r="A144" s="2" t="s">
        <v>48</v>
      </c>
      <c r="B144" s="7">
        <v>3592</v>
      </c>
      <c r="C144" s="7">
        <v>4724</v>
      </c>
      <c r="D144" s="7">
        <v>4668</v>
      </c>
      <c r="E144" s="7">
        <v>1463</v>
      </c>
      <c r="F144" s="7">
        <v>6059</v>
      </c>
      <c r="G144" s="7">
        <v>6191</v>
      </c>
      <c r="H144" s="7">
        <v>2298</v>
      </c>
      <c r="I144" s="7">
        <v>2075</v>
      </c>
      <c r="J144" s="7">
        <v>1176</v>
      </c>
      <c r="K144" s="7">
        <v>1972</v>
      </c>
      <c r="L144" s="6">
        <v>1537</v>
      </c>
      <c r="M144" s="6">
        <v>2251</v>
      </c>
      <c r="N144" s="5">
        <f t="shared" si="10"/>
        <v>-57.727699530516432</v>
      </c>
      <c r="O144" s="7">
        <f t="shared" si="9"/>
        <v>38006</v>
      </c>
      <c r="P144" s="5">
        <v>-40.9</v>
      </c>
    </row>
    <row r="145" spans="1:16" x14ac:dyDescent="0.25">
      <c r="A145" s="30" t="s">
        <v>51</v>
      </c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2"/>
    </row>
    <row r="146" spans="1:16" x14ac:dyDescent="0.25">
      <c r="A146" s="2" t="s">
        <v>44</v>
      </c>
      <c r="B146" s="3">
        <v>2223081</v>
      </c>
      <c r="C146" s="3">
        <v>2251130</v>
      </c>
      <c r="D146" s="3">
        <v>2872414</v>
      </c>
      <c r="E146" s="3">
        <v>3430416</v>
      </c>
      <c r="F146" s="3">
        <v>3590467</v>
      </c>
      <c r="G146" s="3">
        <v>3768703</v>
      </c>
      <c r="H146" s="3">
        <v>4056009</v>
      </c>
      <c r="I146" s="3">
        <v>4068216</v>
      </c>
      <c r="J146" s="3">
        <v>3803164</v>
      </c>
      <c r="K146" s="3">
        <v>3587245</v>
      </c>
      <c r="L146" s="3">
        <v>2907870</v>
      </c>
      <c r="M146" s="3">
        <v>2969088</v>
      </c>
      <c r="N146" s="5">
        <f>(M146/M175-1)*100</f>
        <v>11.878431804034296</v>
      </c>
      <c r="O146" s="3">
        <f t="shared" ref="O146:O150" si="12">SUM(B146:M146)</f>
        <v>39527803</v>
      </c>
      <c r="P146" s="5">
        <f>(O146/O175-1)*100</f>
        <v>14.95646025634243</v>
      </c>
    </row>
    <row r="147" spans="1:16" x14ac:dyDescent="0.25">
      <c r="A147" s="2" t="s">
        <v>45</v>
      </c>
      <c r="B147" s="3">
        <v>1838080</v>
      </c>
      <c r="C147" s="3">
        <v>1892539</v>
      </c>
      <c r="D147" s="3">
        <v>2336048</v>
      </c>
      <c r="E147" s="3">
        <v>2775133</v>
      </c>
      <c r="F147" s="3">
        <v>2928560</v>
      </c>
      <c r="G147" s="3">
        <v>3058708</v>
      </c>
      <c r="H147" s="3">
        <v>3245375</v>
      </c>
      <c r="I147" s="3">
        <v>3276714</v>
      </c>
      <c r="J147" s="3">
        <v>3067595</v>
      </c>
      <c r="K147" s="3">
        <v>2841240</v>
      </c>
      <c r="L147" s="3">
        <v>2375495</v>
      </c>
      <c r="M147" s="3">
        <v>2500147</v>
      </c>
      <c r="N147" s="5">
        <f t="shared" ref="N147:N150" si="13">(M147/M176-1)*100</f>
        <v>11.072425625834104</v>
      </c>
      <c r="O147" s="3">
        <f t="shared" si="12"/>
        <v>32135634</v>
      </c>
      <c r="P147" s="5">
        <f t="shared" ref="P147:P150" si="14">(O147/O176-1)*100</f>
        <v>16.644820317163123</v>
      </c>
    </row>
    <row r="148" spans="1:16" x14ac:dyDescent="0.25">
      <c r="A148" s="2" t="s">
        <v>46</v>
      </c>
      <c r="B148" s="3">
        <v>378516</v>
      </c>
      <c r="C148" s="3">
        <v>351360</v>
      </c>
      <c r="D148" s="3">
        <v>514572</v>
      </c>
      <c r="E148" s="3">
        <v>629788</v>
      </c>
      <c r="F148" s="3">
        <v>636666</v>
      </c>
      <c r="G148" s="3">
        <v>693782</v>
      </c>
      <c r="H148" s="3">
        <v>795202</v>
      </c>
      <c r="I148" s="3">
        <v>781952</v>
      </c>
      <c r="J148" s="3">
        <v>727448</v>
      </c>
      <c r="K148" s="3">
        <v>739288</v>
      </c>
      <c r="L148" s="3">
        <v>526968</v>
      </c>
      <c r="M148" s="3">
        <v>462104</v>
      </c>
      <c r="N148" s="5">
        <f t="shared" si="13"/>
        <v>16.687625309960662</v>
      </c>
      <c r="O148" s="3">
        <f t="shared" si="12"/>
        <v>7237646</v>
      </c>
      <c r="P148" s="5">
        <f t="shared" si="14"/>
        <v>7.6129396392426107</v>
      </c>
    </row>
    <row r="149" spans="1:16" x14ac:dyDescent="0.25">
      <c r="A149" s="2" t="s">
        <v>47</v>
      </c>
      <c r="B149" s="3">
        <v>21739</v>
      </c>
      <c r="C149" s="3">
        <v>20467</v>
      </c>
      <c r="D149" s="3">
        <v>24789</v>
      </c>
      <c r="E149" s="3">
        <v>27797</v>
      </c>
      <c r="F149" s="3">
        <v>29728</v>
      </c>
      <c r="G149" s="3">
        <v>29918</v>
      </c>
      <c r="H149" s="3">
        <v>31282</v>
      </c>
      <c r="I149" s="3">
        <v>30871</v>
      </c>
      <c r="J149" s="3">
        <v>29959</v>
      </c>
      <c r="K149" s="3">
        <v>28888</v>
      </c>
      <c r="L149" s="3">
        <v>24582</v>
      </c>
      <c r="M149" s="3">
        <v>24720</v>
      </c>
      <c r="N149" s="5">
        <f t="shared" si="13"/>
        <v>5.8627039527215041</v>
      </c>
      <c r="O149" s="3">
        <f t="shared" si="12"/>
        <v>324740</v>
      </c>
      <c r="P149" s="5">
        <f t="shared" si="14"/>
        <v>9.6772232485722078</v>
      </c>
    </row>
    <row r="150" spans="1:16" x14ac:dyDescent="0.25">
      <c r="A150" s="2" t="s">
        <v>48</v>
      </c>
      <c r="B150" s="7">
        <v>22564213.450000003</v>
      </c>
      <c r="C150" s="7">
        <v>21457316.879999999</v>
      </c>
      <c r="D150" s="7">
        <v>26549068.939999998</v>
      </c>
      <c r="E150" s="7">
        <v>24870274.109999999</v>
      </c>
      <c r="F150" s="7">
        <v>25084598.829999998</v>
      </c>
      <c r="G150" s="7">
        <v>23357682.91</v>
      </c>
      <c r="H150" s="7">
        <v>24596550.43</v>
      </c>
      <c r="I150" s="7">
        <v>24887647.920000002</v>
      </c>
      <c r="J150" s="7">
        <v>26163206.609999999</v>
      </c>
      <c r="K150" s="7">
        <v>28258522.59</v>
      </c>
      <c r="L150" s="7">
        <v>28170203.960000001</v>
      </c>
      <c r="M150" s="7">
        <v>24306985.280000001</v>
      </c>
      <c r="N150" s="5">
        <f t="shared" si="13"/>
        <v>-1.4321558762392939</v>
      </c>
      <c r="O150" s="7">
        <f t="shared" si="12"/>
        <v>300266271.91000009</v>
      </c>
      <c r="P150" s="5">
        <f t="shared" si="14"/>
        <v>-3.5859793114276006</v>
      </c>
    </row>
    <row r="153" spans="1:16" x14ac:dyDescent="0.25">
      <c r="B153" s="29">
        <v>2018</v>
      </c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</row>
    <row r="154" spans="1:16" x14ac:dyDescent="0.25">
      <c r="A154" s="1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6" t="s">
        <v>41</v>
      </c>
      <c r="O154" s="25"/>
      <c r="P154" s="26" t="s">
        <v>41</v>
      </c>
    </row>
    <row r="155" spans="1:16" x14ac:dyDescent="0.25">
      <c r="A155" s="1"/>
      <c r="B155" s="26" t="s">
        <v>32</v>
      </c>
      <c r="C155" s="26" t="s">
        <v>33</v>
      </c>
      <c r="D155" s="26" t="s">
        <v>34</v>
      </c>
      <c r="E155" s="26" t="s">
        <v>14</v>
      </c>
      <c r="F155" s="26" t="s">
        <v>35</v>
      </c>
      <c r="G155" s="26" t="s">
        <v>36</v>
      </c>
      <c r="H155" s="26" t="s">
        <v>37</v>
      </c>
      <c r="I155" s="26" t="s">
        <v>15</v>
      </c>
      <c r="J155" s="26" t="s">
        <v>16</v>
      </c>
      <c r="K155" s="26" t="s">
        <v>38</v>
      </c>
      <c r="L155" s="26" t="s">
        <v>18</v>
      </c>
      <c r="M155" s="26" t="s">
        <v>39</v>
      </c>
      <c r="N155" s="26" t="s">
        <v>42</v>
      </c>
      <c r="O155" s="26" t="s">
        <v>40</v>
      </c>
      <c r="P155" s="26" t="s">
        <v>43</v>
      </c>
    </row>
    <row r="156" spans="1:16" x14ac:dyDescent="0.25">
      <c r="A156" s="30" t="s">
        <v>31</v>
      </c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2"/>
    </row>
    <row r="157" spans="1:16" x14ac:dyDescent="0.25">
      <c r="A157" s="2" t="s">
        <v>44</v>
      </c>
      <c r="B157" s="3">
        <v>1472161</v>
      </c>
      <c r="C157" s="3">
        <v>1483432</v>
      </c>
      <c r="D157" s="3">
        <v>1908514</v>
      </c>
      <c r="E157" s="3">
        <v>2167764</v>
      </c>
      <c r="F157" s="3">
        <v>2313306</v>
      </c>
      <c r="G157" s="3">
        <v>2494749</v>
      </c>
      <c r="H157" s="3">
        <v>2730440</v>
      </c>
      <c r="I157" s="3">
        <v>2783173</v>
      </c>
      <c r="J157" s="3">
        <v>2696340</v>
      </c>
      <c r="K157" s="3">
        <v>2583961</v>
      </c>
      <c r="L157" s="3">
        <v>2192658</v>
      </c>
      <c r="M157" s="3">
        <v>2210411</v>
      </c>
      <c r="N157" s="2">
        <v>25.8</v>
      </c>
      <c r="O157" s="3">
        <v>27037292</v>
      </c>
      <c r="P157" s="2">
        <v>10.8</v>
      </c>
    </row>
    <row r="158" spans="1:16" x14ac:dyDescent="0.25">
      <c r="A158" s="2" t="s">
        <v>45</v>
      </c>
      <c r="B158" s="3">
        <v>1108970</v>
      </c>
      <c r="C158" s="3">
        <v>1153295</v>
      </c>
      <c r="D158" s="3">
        <v>1435673</v>
      </c>
      <c r="E158" s="3">
        <v>1583842</v>
      </c>
      <c r="F158" s="3">
        <v>1713278</v>
      </c>
      <c r="G158" s="3">
        <v>1817229</v>
      </c>
      <c r="H158" s="3">
        <v>1979545</v>
      </c>
      <c r="I158" s="3">
        <v>2007564</v>
      </c>
      <c r="J158" s="3">
        <v>2005766</v>
      </c>
      <c r="K158" s="3">
        <v>1918296</v>
      </c>
      <c r="L158" s="3">
        <v>1728145</v>
      </c>
      <c r="M158" s="3">
        <v>1811980</v>
      </c>
      <c r="N158" s="2">
        <v>32.700000000000003</v>
      </c>
      <c r="O158" s="3">
        <v>20263501</v>
      </c>
      <c r="P158" s="2">
        <v>13.6</v>
      </c>
    </row>
    <row r="159" spans="1:16" x14ac:dyDescent="0.25">
      <c r="A159" s="2" t="s">
        <v>46</v>
      </c>
      <c r="B159" s="3">
        <v>354730</v>
      </c>
      <c r="C159" s="3">
        <v>322444</v>
      </c>
      <c r="D159" s="3">
        <v>463872</v>
      </c>
      <c r="E159" s="3">
        <v>576774</v>
      </c>
      <c r="F159" s="3">
        <v>594174</v>
      </c>
      <c r="G159" s="3">
        <v>669664</v>
      </c>
      <c r="H159" s="3">
        <v>740380</v>
      </c>
      <c r="I159" s="3">
        <v>766048</v>
      </c>
      <c r="J159" s="3">
        <v>682240</v>
      </c>
      <c r="K159" s="3">
        <v>658624</v>
      </c>
      <c r="L159" s="3">
        <v>457644</v>
      </c>
      <c r="M159" s="3">
        <v>392560</v>
      </c>
      <c r="N159" s="2">
        <v>2.4</v>
      </c>
      <c r="O159" s="3">
        <v>6679300</v>
      </c>
      <c r="P159" s="2">
        <v>3.7</v>
      </c>
    </row>
    <row r="160" spans="1:16" x14ac:dyDescent="0.25">
      <c r="A160" s="2" t="s">
        <v>47</v>
      </c>
      <c r="B160" s="3">
        <v>15758</v>
      </c>
      <c r="C160" s="3">
        <v>14882</v>
      </c>
      <c r="D160" s="3">
        <v>18032</v>
      </c>
      <c r="E160" s="3">
        <v>19565</v>
      </c>
      <c r="F160" s="3">
        <v>21050</v>
      </c>
      <c r="G160" s="3">
        <v>21548</v>
      </c>
      <c r="H160" s="3">
        <v>22404</v>
      </c>
      <c r="I160" s="3">
        <v>22725</v>
      </c>
      <c r="J160" s="3">
        <v>22428</v>
      </c>
      <c r="K160" s="3">
        <v>22684</v>
      </c>
      <c r="L160" s="3">
        <v>20256</v>
      </c>
      <c r="M160" s="3">
        <v>19671</v>
      </c>
      <c r="N160" s="2">
        <v>19.3</v>
      </c>
      <c r="O160" s="3">
        <v>241004</v>
      </c>
      <c r="P160" s="2">
        <v>7.3</v>
      </c>
    </row>
    <row r="161" spans="1:16" x14ac:dyDescent="0.25">
      <c r="A161" s="2" t="s">
        <v>48</v>
      </c>
      <c r="B161" s="7">
        <v>21846837.609999999</v>
      </c>
      <c r="C161" s="7">
        <v>20567238</v>
      </c>
      <c r="D161" s="7">
        <v>25691357.369999997</v>
      </c>
      <c r="E161" s="7">
        <v>25230134.66</v>
      </c>
      <c r="F161" s="7">
        <v>24019335.259999998</v>
      </c>
      <c r="G161" s="7">
        <v>25380901.990000002</v>
      </c>
      <c r="H161" s="7">
        <v>25493193.629999999</v>
      </c>
      <c r="I161" s="7">
        <v>24470793</v>
      </c>
      <c r="J161" s="7">
        <v>25675506.93</v>
      </c>
      <c r="K161" s="7">
        <v>27410802.100000001</v>
      </c>
      <c r="L161" s="7">
        <v>26288396.579999998</v>
      </c>
      <c r="M161" s="7">
        <v>23483878.170000002</v>
      </c>
      <c r="N161" s="2">
        <v>-4.0999999999999996</v>
      </c>
      <c r="O161" s="9">
        <f>SUM(B161:M161)</f>
        <v>295558375.30000001</v>
      </c>
      <c r="P161" s="2">
        <v>2.6</v>
      </c>
    </row>
    <row r="162" spans="1:16" x14ac:dyDescent="0.25">
      <c r="A162" s="30" t="s">
        <v>49</v>
      </c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2"/>
    </row>
    <row r="163" spans="1:16" x14ac:dyDescent="0.25">
      <c r="A163" s="2" t="s">
        <v>44</v>
      </c>
      <c r="B163" s="3">
        <v>351550</v>
      </c>
      <c r="C163" s="3">
        <v>349430</v>
      </c>
      <c r="D163" s="3">
        <v>471070</v>
      </c>
      <c r="E163" s="3">
        <v>591283</v>
      </c>
      <c r="F163" s="3">
        <v>643089</v>
      </c>
      <c r="G163" s="3">
        <v>663088</v>
      </c>
      <c r="H163" s="3">
        <v>756356</v>
      </c>
      <c r="I163" s="3">
        <v>759547</v>
      </c>
      <c r="J163" s="3">
        <v>706814</v>
      </c>
      <c r="K163" s="3">
        <v>646559</v>
      </c>
      <c r="L163" s="3">
        <v>453563</v>
      </c>
      <c r="M163" s="3">
        <v>414418</v>
      </c>
      <c r="N163" s="2">
        <v>9.8000000000000007</v>
      </c>
      <c r="O163" s="3">
        <v>6808177</v>
      </c>
      <c r="P163" s="2">
        <v>13.2</v>
      </c>
    </row>
    <row r="164" spans="1:16" x14ac:dyDescent="0.25">
      <c r="A164" s="2" t="s">
        <v>45</v>
      </c>
      <c r="B164" s="3">
        <v>349478</v>
      </c>
      <c r="C164" s="3">
        <v>348561</v>
      </c>
      <c r="D164" s="3">
        <v>469094</v>
      </c>
      <c r="E164" s="3">
        <v>587009</v>
      </c>
      <c r="F164" s="3">
        <v>639491</v>
      </c>
      <c r="G164" s="3">
        <v>659223</v>
      </c>
      <c r="H164" s="3">
        <v>750295</v>
      </c>
      <c r="I164" s="3">
        <v>752537</v>
      </c>
      <c r="J164" s="3">
        <v>701405</v>
      </c>
      <c r="K164" s="3">
        <v>639915</v>
      </c>
      <c r="L164" s="3">
        <v>450656</v>
      </c>
      <c r="M164" s="3">
        <v>410960</v>
      </c>
      <c r="N164" s="2">
        <v>9.6</v>
      </c>
      <c r="O164" s="3">
        <v>6760181</v>
      </c>
      <c r="P164" s="2">
        <v>13.1</v>
      </c>
    </row>
    <row r="165" spans="1:16" x14ac:dyDescent="0.25">
      <c r="A165" s="2" t="s">
        <v>46</v>
      </c>
      <c r="B165" s="3">
        <v>2072</v>
      </c>
      <c r="C165" s="3">
        <v>806</v>
      </c>
      <c r="D165" s="3">
        <v>1976</v>
      </c>
      <c r="E165" s="3">
        <v>4274</v>
      </c>
      <c r="F165" s="3">
        <v>3474</v>
      </c>
      <c r="G165" s="3">
        <v>3678</v>
      </c>
      <c r="H165" s="3">
        <v>5720</v>
      </c>
      <c r="I165" s="3">
        <v>6696</v>
      </c>
      <c r="J165" s="3">
        <v>4914</v>
      </c>
      <c r="K165" s="3">
        <v>6554</v>
      </c>
      <c r="L165" s="3">
        <v>2712</v>
      </c>
      <c r="M165" s="3">
        <v>3458</v>
      </c>
      <c r="N165" s="2">
        <v>38.299999999999997</v>
      </c>
      <c r="O165" s="3">
        <v>46328</v>
      </c>
      <c r="P165" s="2">
        <v>59.2</v>
      </c>
    </row>
    <row r="166" spans="1:16" x14ac:dyDescent="0.25">
      <c r="A166" s="2" t="s">
        <v>47</v>
      </c>
      <c r="B166" s="3">
        <v>2909</v>
      </c>
      <c r="C166" s="3">
        <v>2622</v>
      </c>
      <c r="D166" s="3">
        <v>3400</v>
      </c>
      <c r="E166" s="3">
        <v>4319</v>
      </c>
      <c r="F166" s="3">
        <v>4674</v>
      </c>
      <c r="G166" s="3">
        <v>4685</v>
      </c>
      <c r="H166" s="3">
        <v>5076</v>
      </c>
      <c r="I166" s="3">
        <v>5072</v>
      </c>
      <c r="J166" s="3">
        <v>4766</v>
      </c>
      <c r="K166" s="3">
        <v>4580</v>
      </c>
      <c r="L166" s="3">
        <v>3357</v>
      </c>
      <c r="M166" s="3">
        <v>3270</v>
      </c>
      <c r="N166" s="2">
        <v>8.6</v>
      </c>
      <c r="O166" s="3">
        <v>48737</v>
      </c>
      <c r="P166" s="2">
        <v>13.4</v>
      </c>
    </row>
    <row r="167" spans="1:16" x14ac:dyDescent="0.25">
      <c r="A167" s="2" t="s">
        <v>48</v>
      </c>
      <c r="B167" s="7">
        <v>1185572</v>
      </c>
      <c r="C167" s="7">
        <v>1242394</v>
      </c>
      <c r="D167" s="7">
        <v>1478166</v>
      </c>
      <c r="E167" s="7">
        <v>1271843</v>
      </c>
      <c r="F167" s="7">
        <v>1434957</v>
      </c>
      <c r="G167" s="7">
        <v>1285663</v>
      </c>
      <c r="H167" s="7">
        <v>1359777</v>
      </c>
      <c r="I167" s="7">
        <v>1399231</v>
      </c>
      <c r="J167" s="7">
        <v>1174278</v>
      </c>
      <c r="K167" s="7">
        <v>1421030</v>
      </c>
      <c r="L167" s="7">
        <v>1392150</v>
      </c>
      <c r="M167" s="7">
        <v>1170954</v>
      </c>
      <c r="N167" s="2">
        <v>1.4</v>
      </c>
      <c r="O167" s="9">
        <f>SUM(B167:M167)</f>
        <v>15816015</v>
      </c>
      <c r="P167" s="2">
        <v>8.1999999999999993</v>
      </c>
    </row>
    <row r="168" spans="1:16" x14ac:dyDescent="0.25">
      <c r="A168" s="30" t="s">
        <v>50</v>
      </c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2"/>
    </row>
    <row r="169" spans="1:16" x14ac:dyDescent="0.25">
      <c r="A169" s="2" t="s">
        <v>44</v>
      </c>
      <c r="B169" s="3">
        <v>29477</v>
      </c>
      <c r="C169" s="3">
        <v>29240</v>
      </c>
      <c r="D169" s="3">
        <v>32915</v>
      </c>
      <c r="E169" s="3">
        <v>35181</v>
      </c>
      <c r="F169" s="3">
        <v>33344</v>
      </c>
      <c r="G169" s="3">
        <v>52528</v>
      </c>
      <c r="H169" s="3">
        <v>89666</v>
      </c>
      <c r="I169" s="3">
        <v>88857</v>
      </c>
      <c r="J169" s="3">
        <v>54244</v>
      </c>
      <c r="K169" s="3">
        <v>33790</v>
      </c>
      <c r="L169" s="3">
        <v>30236</v>
      </c>
      <c r="M169" s="3">
        <v>29023</v>
      </c>
      <c r="N169" s="2">
        <v>-5.4</v>
      </c>
      <c r="O169" s="3">
        <v>539552</v>
      </c>
      <c r="P169" s="2">
        <v>9.1</v>
      </c>
    </row>
    <row r="170" spans="1:16" x14ac:dyDescent="0.25">
      <c r="A170" s="2" t="s">
        <v>45</v>
      </c>
      <c r="B170" s="3">
        <v>27900</v>
      </c>
      <c r="C170" s="3">
        <v>27805</v>
      </c>
      <c r="D170" s="3">
        <v>31508</v>
      </c>
      <c r="E170" s="3">
        <v>34226</v>
      </c>
      <c r="F170" s="3">
        <v>32477</v>
      </c>
      <c r="G170" s="3">
        <v>51418</v>
      </c>
      <c r="H170" s="3">
        <v>88955</v>
      </c>
      <c r="I170" s="3">
        <v>88234</v>
      </c>
      <c r="J170" s="3">
        <v>53430</v>
      </c>
      <c r="K170" s="3">
        <v>32630</v>
      </c>
      <c r="L170" s="3">
        <v>28757</v>
      </c>
      <c r="M170" s="3">
        <v>27976</v>
      </c>
      <c r="N170" s="2">
        <v>-4.5999999999999996</v>
      </c>
      <c r="O170" s="3">
        <v>526306</v>
      </c>
      <c r="P170" s="2">
        <v>9.3000000000000007</v>
      </c>
    </row>
    <row r="171" spans="1:16" x14ac:dyDescent="0.25">
      <c r="A171" s="2" t="s">
        <v>46</v>
      </c>
      <c r="B171" s="2">
        <v>0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/>
      <c r="O171" s="3">
        <v>0</v>
      </c>
      <c r="P171" s="2"/>
    </row>
    <row r="172" spans="1:16" x14ac:dyDescent="0.25">
      <c r="A172" s="2" t="s">
        <v>47</v>
      </c>
      <c r="B172" s="2">
        <v>423</v>
      </c>
      <c r="C172" s="2">
        <v>404</v>
      </c>
      <c r="D172" s="2">
        <v>455</v>
      </c>
      <c r="E172" s="2">
        <v>475</v>
      </c>
      <c r="F172" s="2">
        <v>475</v>
      </c>
      <c r="G172" s="2">
        <v>599</v>
      </c>
      <c r="H172" s="2">
        <v>776</v>
      </c>
      <c r="I172" s="2">
        <v>796</v>
      </c>
      <c r="J172" s="2">
        <v>621</v>
      </c>
      <c r="K172" s="2">
        <v>475</v>
      </c>
      <c r="L172" s="2">
        <v>426</v>
      </c>
      <c r="M172" s="2">
        <v>410</v>
      </c>
      <c r="N172" s="2">
        <v>-2.6</v>
      </c>
      <c r="O172" s="3">
        <v>6346</v>
      </c>
      <c r="P172" s="2">
        <v>0.7</v>
      </c>
    </row>
    <row r="173" spans="1:16" x14ac:dyDescent="0.25">
      <c r="A173" s="2" t="s">
        <v>48</v>
      </c>
      <c r="B173" s="7">
        <v>3984</v>
      </c>
      <c r="C173" s="7">
        <v>3884</v>
      </c>
      <c r="D173" s="7">
        <v>5278</v>
      </c>
      <c r="E173" s="7">
        <v>7948</v>
      </c>
      <c r="F173" s="7">
        <v>4667</v>
      </c>
      <c r="G173" s="7">
        <v>5182</v>
      </c>
      <c r="H173" s="7">
        <v>6834</v>
      </c>
      <c r="I173" s="7">
        <v>3041</v>
      </c>
      <c r="J173" s="7">
        <v>3635</v>
      </c>
      <c r="K173" s="7">
        <v>5990</v>
      </c>
      <c r="L173" s="7">
        <v>4081</v>
      </c>
      <c r="M173" s="7">
        <v>5325</v>
      </c>
      <c r="N173" s="2">
        <v>74.5</v>
      </c>
      <c r="O173" s="9">
        <f>SUM(B173:M173)</f>
        <v>59849</v>
      </c>
      <c r="P173" s="2">
        <v>45.1</v>
      </c>
    </row>
    <row r="174" spans="1:16" x14ac:dyDescent="0.25">
      <c r="A174" s="30" t="s">
        <v>51</v>
      </c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2"/>
    </row>
    <row r="175" spans="1:16" x14ac:dyDescent="0.25">
      <c r="A175" s="2" t="s">
        <v>44</v>
      </c>
      <c r="B175" s="3">
        <v>1853188</v>
      </c>
      <c r="C175" s="3">
        <v>1862102</v>
      </c>
      <c r="D175" s="3">
        <v>2412499</v>
      </c>
      <c r="E175" s="3">
        <v>2794228</v>
      </c>
      <c r="F175" s="3">
        <v>2989739</v>
      </c>
      <c r="G175" s="3">
        <v>3210365</v>
      </c>
      <c r="H175" s="3">
        <v>3576462</v>
      </c>
      <c r="I175" s="3">
        <v>3631577</v>
      </c>
      <c r="J175" s="3">
        <v>3457398</v>
      </c>
      <c r="K175" s="3">
        <v>3264310</v>
      </c>
      <c r="L175" s="3">
        <v>2676457</v>
      </c>
      <c r="M175" s="3">
        <v>2653852</v>
      </c>
      <c r="N175" s="2">
        <v>22.5</v>
      </c>
      <c r="O175" s="3">
        <v>34385021</v>
      </c>
      <c r="P175" s="2">
        <v>11.3</v>
      </c>
    </row>
    <row r="176" spans="1:16" x14ac:dyDescent="0.25">
      <c r="A176" s="2" t="s">
        <v>45</v>
      </c>
      <c r="B176" s="3">
        <v>1486348</v>
      </c>
      <c r="C176" s="3">
        <v>1529661</v>
      </c>
      <c r="D176" s="3">
        <v>1936275</v>
      </c>
      <c r="E176" s="3">
        <v>2205077</v>
      </c>
      <c r="F176" s="3">
        <v>2385246</v>
      </c>
      <c r="G176" s="3">
        <v>2527870</v>
      </c>
      <c r="H176" s="3">
        <v>2818795</v>
      </c>
      <c r="I176" s="3">
        <v>2848335</v>
      </c>
      <c r="J176" s="3">
        <v>2760601</v>
      </c>
      <c r="K176" s="3">
        <v>2590841</v>
      </c>
      <c r="L176" s="3">
        <v>2207558</v>
      </c>
      <c r="M176" s="3">
        <v>2250916</v>
      </c>
      <c r="N176" s="2">
        <v>27.2</v>
      </c>
      <c r="O176" s="3">
        <v>27549988</v>
      </c>
      <c r="P176" s="2">
        <v>13.4</v>
      </c>
    </row>
    <row r="177" spans="1:16" x14ac:dyDescent="0.25">
      <c r="A177" s="2" t="s">
        <v>46</v>
      </c>
      <c r="B177" s="3">
        <v>356802</v>
      </c>
      <c r="C177" s="3">
        <v>323250</v>
      </c>
      <c r="D177" s="3">
        <v>465848</v>
      </c>
      <c r="E177" s="3">
        <v>581048</v>
      </c>
      <c r="F177" s="3">
        <v>597648</v>
      </c>
      <c r="G177" s="3">
        <v>673342</v>
      </c>
      <c r="H177" s="3">
        <v>746100</v>
      </c>
      <c r="I177" s="3">
        <v>772744</v>
      </c>
      <c r="J177" s="3">
        <v>687154</v>
      </c>
      <c r="K177" s="3">
        <v>665178</v>
      </c>
      <c r="L177" s="3">
        <v>460356</v>
      </c>
      <c r="M177" s="3">
        <v>396018</v>
      </c>
      <c r="N177" s="2">
        <v>2.7</v>
      </c>
      <c r="O177" s="3">
        <v>6725628</v>
      </c>
      <c r="P177" s="2">
        <v>3.9</v>
      </c>
    </row>
    <row r="178" spans="1:16" x14ac:dyDescent="0.25">
      <c r="A178" s="2" t="s">
        <v>47</v>
      </c>
      <c r="B178" s="3">
        <v>19090</v>
      </c>
      <c r="C178" s="3">
        <v>17908</v>
      </c>
      <c r="D178" s="3">
        <v>21887</v>
      </c>
      <c r="E178" s="3">
        <v>24359</v>
      </c>
      <c r="F178" s="3">
        <v>26199</v>
      </c>
      <c r="G178" s="3">
        <v>26832</v>
      </c>
      <c r="H178" s="3">
        <v>28256</v>
      </c>
      <c r="I178" s="3">
        <v>28593</v>
      </c>
      <c r="J178" s="3">
        <v>27815</v>
      </c>
      <c r="K178" s="3">
        <v>27739</v>
      </c>
      <c r="L178" s="3">
        <v>24039</v>
      </c>
      <c r="M178" s="3">
        <v>23351</v>
      </c>
      <c r="N178" s="2">
        <v>17.2</v>
      </c>
      <c r="O178" s="3">
        <v>296087</v>
      </c>
      <c r="P178" s="2">
        <v>8.1</v>
      </c>
    </row>
    <row r="179" spans="1:16" x14ac:dyDescent="0.25">
      <c r="A179" s="2" t="s">
        <v>48</v>
      </c>
      <c r="B179" s="7">
        <v>23036393.609999999</v>
      </c>
      <c r="C179" s="7">
        <v>21813516</v>
      </c>
      <c r="D179" s="7">
        <v>27174801.369999997</v>
      </c>
      <c r="E179" s="7">
        <v>26509925.66</v>
      </c>
      <c r="F179" s="7">
        <v>25458959.259999998</v>
      </c>
      <c r="G179" s="7">
        <v>26671746.990000002</v>
      </c>
      <c r="H179" s="7">
        <v>26859804.629999999</v>
      </c>
      <c r="I179" s="7">
        <v>25873065</v>
      </c>
      <c r="J179" s="7">
        <v>26853419.93</v>
      </c>
      <c r="K179" s="7">
        <v>28837822.100000001</v>
      </c>
      <c r="L179" s="7">
        <v>27684627.579999998</v>
      </c>
      <c r="M179" s="7">
        <v>24660157.170000002</v>
      </c>
      <c r="N179" s="2">
        <v>-3.8</v>
      </c>
      <c r="O179" s="9">
        <f>SUM(B179:M179)</f>
        <v>311434239.30000001</v>
      </c>
      <c r="P179" s="2">
        <v>2.9</v>
      </c>
    </row>
  </sheetData>
  <mergeCells count="30">
    <mergeCell ref="B4:P4"/>
    <mergeCell ref="A7:P7"/>
    <mergeCell ref="A14:P14"/>
    <mergeCell ref="A21:P21"/>
    <mergeCell ref="A28:P28"/>
    <mergeCell ref="B37:P37"/>
    <mergeCell ref="A40:P40"/>
    <mergeCell ref="A46:P46"/>
    <mergeCell ref="A52:P52"/>
    <mergeCell ref="A58:P58"/>
    <mergeCell ref="A162:P162"/>
    <mergeCell ref="A168:P168"/>
    <mergeCell ref="A174:P174"/>
    <mergeCell ref="A127:P127"/>
    <mergeCell ref="A133:P133"/>
    <mergeCell ref="A139:P139"/>
    <mergeCell ref="A145:P145"/>
    <mergeCell ref="B153:P153"/>
    <mergeCell ref="A156:P156"/>
    <mergeCell ref="B124:P124"/>
    <mergeCell ref="B95:P95"/>
    <mergeCell ref="A98:P98"/>
    <mergeCell ref="A104:P104"/>
    <mergeCell ref="A110:P110"/>
    <mergeCell ref="A116:P116"/>
    <mergeCell ref="B66:P66"/>
    <mergeCell ref="A69:P69"/>
    <mergeCell ref="A75:P75"/>
    <mergeCell ref="A81:P81"/>
    <mergeCell ref="A87:P87"/>
  </mergeCells>
  <conditionalFormatting sqref="N128:N132 N29:N34">
    <cfRule type="cellIs" dxfId="129" priority="177" operator="lessThan">
      <formula>0</formula>
    </cfRule>
    <cfRule type="cellIs" dxfId="128" priority="178" operator="greaterThan">
      <formula>0</formula>
    </cfRule>
  </conditionalFormatting>
  <conditionalFormatting sqref="N157:N161"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N163:N167">
    <cfRule type="cellIs" dxfId="125" priority="173" operator="lessThan">
      <formula>0</formula>
    </cfRule>
    <cfRule type="cellIs" dxfId="124" priority="174" operator="greaterThan">
      <formula>0</formula>
    </cfRule>
  </conditionalFormatting>
  <conditionalFormatting sqref="N169:N173">
    <cfRule type="cellIs" dxfId="123" priority="171" operator="lessThan">
      <formula>0</formula>
    </cfRule>
    <cfRule type="cellIs" dxfId="122" priority="172" operator="greaterThan">
      <formula>0</formula>
    </cfRule>
  </conditionalFormatting>
  <conditionalFormatting sqref="N175:N179">
    <cfRule type="cellIs" dxfId="121" priority="169" operator="lessThan">
      <formula>0</formula>
    </cfRule>
    <cfRule type="cellIs" dxfId="120" priority="170" operator="greaterThan">
      <formula>0</formula>
    </cfRule>
  </conditionalFormatting>
  <conditionalFormatting sqref="P157:P161">
    <cfRule type="cellIs" dxfId="119" priority="165" operator="lessThan">
      <formula>0</formula>
    </cfRule>
    <cfRule type="cellIs" dxfId="118" priority="166" operator="greaterThan">
      <formula>0</formula>
    </cfRule>
  </conditionalFormatting>
  <conditionalFormatting sqref="P164:P167">
    <cfRule type="cellIs" dxfId="117" priority="163" operator="lessThan">
      <formula>0</formula>
    </cfRule>
    <cfRule type="cellIs" dxfId="116" priority="164" operator="greaterThan">
      <formula>0</formula>
    </cfRule>
  </conditionalFormatting>
  <conditionalFormatting sqref="P169:P173">
    <cfRule type="cellIs" dxfId="115" priority="161" operator="lessThan">
      <formula>0</formula>
    </cfRule>
    <cfRule type="cellIs" dxfId="114" priority="162" operator="greaterThan">
      <formula>0</formula>
    </cfRule>
  </conditionalFormatting>
  <conditionalFormatting sqref="P175:P179">
    <cfRule type="cellIs" dxfId="113" priority="159" operator="lessThan">
      <formula>0</formula>
    </cfRule>
    <cfRule type="cellIs" dxfId="112" priority="160" operator="greaterThan">
      <formula>0</formula>
    </cfRule>
  </conditionalFormatting>
  <conditionalFormatting sqref="P163">
    <cfRule type="cellIs" dxfId="111" priority="157" operator="lessThan">
      <formula>0</formula>
    </cfRule>
    <cfRule type="cellIs" dxfId="110" priority="158" operator="greaterThan">
      <formula>0</formula>
    </cfRule>
  </conditionalFormatting>
  <conditionalFormatting sqref="P128:P132">
    <cfRule type="cellIs" dxfId="109" priority="155" operator="lessThan">
      <formula>0</formula>
    </cfRule>
    <cfRule type="cellIs" dxfId="108" priority="156" operator="greaterThan">
      <formula>0</formula>
    </cfRule>
  </conditionalFormatting>
  <conditionalFormatting sqref="P134:P138">
    <cfRule type="cellIs" dxfId="107" priority="153" operator="lessThan">
      <formula>0</formula>
    </cfRule>
    <cfRule type="cellIs" dxfId="106" priority="154" operator="greaterThan">
      <formula>0</formula>
    </cfRule>
  </conditionalFormatting>
  <conditionalFormatting sqref="P140:P144">
    <cfRule type="cellIs" dxfId="105" priority="151" operator="lessThan">
      <formula>0</formula>
    </cfRule>
    <cfRule type="cellIs" dxfId="104" priority="152" operator="greaterThan">
      <formula>0</formula>
    </cfRule>
  </conditionalFormatting>
  <conditionalFormatting sqref="P146:P150">
    <cfRule type="cellIs" dxfId="103" priority="149" operator="lessThan">
      <formula>0</formula>
    </cfRule>
    <cfRule type="cellIs" dxfId="102" priority="150" operator="greaterThan">
      <formula>0</formula>
    </cfRule>
  </conditionalFormatting>
  <conditionalFormatting sqref="N134:N138">
    <cfRule type="cellIs" dxfId="101" priority="147" operator="lessThan">
      <formula>0</formula>
    </cfRule>
    <cfRule type="cellIs" dxfId="100" priority="148" operator="greaterThan">
      <formula>0</formula>
    </cfRule>
  </conditionalFormatting>
  <conditionalFormatting sqref="N140:N144">
    <cfRule type="cellIs" dxfId="99" priority="145" operator="lessThan">
      <formula>0</formula>
    </cfRule>
    <cfRule type="cellIs" dxfId="98" priority="146" operator="greaterThan">
      <formula>0</formula>
    </cfRule>
  </conditionalFormatting>
  <conditionalFormatting sqref="N146:N150">
    <cfRule type="cellIs" dxfId="97" priority="143" operator="lessThan">
      <formula>0</formula>
    </cfRule>
    <cfRule type="cellIs" dxfId="96" priority="144" operator="greaterThan">
      <formula>0</formula>
    </cfRule>
  </conditionalFormatting>
  <conditionalFormatting sqref="N99:N103">
    <cfRule type="cellIs" dxfId="95" priority="127" operator="lessThan">
      <formula>0</formula>
    </cfRule>
    <cfRule type="cellIs" dxfId="94" priority="128" operator="greaterThan">
      <formula>0</formula>
    </cfRule>
  </conditionalFormatting>
  <conditionalFormatting sqref="N105:N109">
    <cfRule type="cellIs" dxfId="93" priority="111" operator="lessThan">
      <formula>0</formula>
    </cfRule>
    <cfRule type="cellIs" dxfId="92" priority="112" operator="greaterThan">
      <formula>0</formula>
    </cfRule>
  </conditionalFormatting>
  <conditionalFormatting sqref="N111:N115">
    <cfRule type="cellIs" dxfId="91" priority="109" operator="lessThan">
      <formula>0</formula>
    </cfRule>
    <cfRule type="cellIs" dxfId="90" priority="110" operator="greaterThan">
      <formula>0</formula>
    </cfRule>
  </conditionalFormatting>
  <conditionalFormatting sqref="N117:N121">
    <cfRule type="cellIs" dxfId="89" priority="107" operator="lessThan">
      <formula>0</formula>
    </cfRule>
    <cfRule type="cellIs" dxfId="88" priority="108" operator="greaterThan">
      <formula>0</formula>
    </cfRule>
  </conditionalFormatting>
  <conditionalFormatting sqref="P99:P103">
    <cfRule type="cellIs" dxfId="87" priority="105" operator="lessThan">
      <formula>0</formula>
    </cfRule>
    <cfRule type="cellIs" dxfId="86" priority="106" operator="greaterThan">
      <formula>0</formula>
    </cfRule>
  </conditionalFormatting>
  <conditionalFormatting sqref="P105:P109"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P111:P115">
    <cfRule type="cellIs" dxfId="83" priority="101" operator="lessThan">
      <formula>0</formula>
    </cfRule>
    <cfRule type="cellIs" dxfId="82" priority="102" operator="greaterThan">
      <formula>0</formula>
    </cfRule>
  </conditionalFormatting>
  <conditionalFormatting sqref="P117:P121">
    <cfRule type="cellIs" dxfId="81" priority="99" operator="lessThan">
      <formula>0</formula>
    </cfRule>
    <cfRule type="cellIs" dxfId="80" priority="100" operator="greaterThan">
      <formula>0</formula>
    </cfRule>
  </conditionalFormatting>
  <conditionalFormatting sqref="N70:N74">
    <cfRule type="cellIs" dxfId="79" priority="81" operator="lessThan">
      <formula>0</formula>
    </cfRule>
    <cfRule type="cellIs" dxfId="78" priority="82" operator="greaterThan">
      <formula>0</formula>
    </cfRule>
  </conditionalFormatting>
  <conditionalFormatting sqref="N76:N80">
    <cfRule type="cellIs" dxfId="77" priority="79" operator="lessThan">
      <formula>0</formula>
    </cfRule>
    <cfRule type="cellIs" dxfId="76" priority="80" operator="greaterThan">
      <formula>0</formula>
    </cfRule>
  </conditionalFormatting>
  <conditionalFormatting sqref="N88:N92">
    <cfRule type="cellIs" dxfId="75" priority="75" operator="lessThan">
      <formula>0</formula>
    </cfRule>
    <cfRule type="cellIs" dxfId="74" priority="76" operator="greaterThan">
      <formula>0</formula>
    </cfRule>
  </conditionalFormatting>
  <conditionalFormatting sqref="P70:P74">
    <cfRule type="cellIs" dxfId="73" priority="73" operator="lessThan">
      <formula>0</formula>
    </cfRule>
    <cfRule type="cellIs" dxfId="72" priority="74" operator="greaterThan">
      <formula>0</formula>
    </cfRule>
  </conditionalFormatting>
  <conditionalFormatting sqref="P76:P80">
    <cfRule type="cellIs" dxfId="71" priority="71" operator="lessThan">
      <formula>0</formula>
    </cfRule>
    <cfRule type="cellIs" dxfId="70" priority="72" operator="greaterThan">
      <formula>0</formula>
    </cfRule>
  </conditionalFormatting>
  <conditionalFormatting sqref="P82:P86">
    <cfRule type="cellIs" dxfId="69" priority="69" operator="lessThan">
      <formula>0</formula>
    </cfRule>
    <cfRule type="cellIs" dxfId="68" priority="70" operator="greaterThan">
      <formula>0</formula>
    </cfRule>
  </conditionalFormatting>
  <conditionalFormatting sqref="P88:P92">
    <cfRule type="cellIs" dxfId="67" priority="67" operator="lessThan">
      <formula>0</formula>
    </cfRule>
    <cfRule type="cellIs" dxfId="66" priority="68" operator="greaterThan">
      <formula>0</formula>
    </cfRule>
  </conditionalFormatting>
  <conditionalFormatting sqref="N82:N86">
    <cfRule type="cellIs" dxfId="65" priority="65" operator="lessThan">
      <formula>0</formula>
    </cfRule>
    <cfRule type="cellIs" dxfId="64" priority="66" operator="greaterThan">
      <formula>0</formula>
    </cfRule>
  </conditionalFormatting>
  <conditionalFormatting sqref="N41:N45">
    <cfRule type="cellIs" dxfId="63" priority="47" operator="lessThan">
      <formula>0</formula>
    </cfRule>
    <cfRule type="cellIs" dxfId="62" priority="48" operator="greaterThan">
      <formula>0</formula>
    </cfRule>
  </conditionalFormatting>
  <conditionalFormatting sqref="N47:N51">
    <cfRule type="cellIs" dxfId="61" priority="45" operator="lessThan">
      <formula>0</formula>
    </cfRule>
    <cfRule type="cellIs" dxfId="60" priority="46" operator="greaterThan">
      <formula>0</formula>
    </cfRule>
  </conditionalFormatting>
  <conditionalFormatting sqref="N53:N57">
    <cfRule type="cellIs" dxfId="59" priority="41" operator="lessThan">
      <formula>0</formula>
    </cfRule>
    <cfRule type="cellIs" dxfId="58" priority="42" operator="greaterThan">
      <formula>0</formula>
    </cfRule>
  </conditionalFormatting>
  <conditionalFormatting sqref="N59:N63">
    <cfRule type="cellIs" dxfId="57" priority="39" operator="lessThan">
      <formula>0</formula>
    </cfRule>
    <cfRule type="cellIs" dxfId="56" priority="40" operator="greaterThan">
      <formula>0</formula>
    </cfRule>
  </conditionalFormatting>
  <conditionalFormatting sqref="P41:P45">
    <cfRule type="cellIs" dxfId="55" priority="37" operator="lessThan">
      <formula>0</formula>
    </cfRule>
    <cfRule type="cellIs" dxfId="54" priority="38" operator="greaterThan">
      <formula>0</formula>
    </cfRule>
  </conditionalFormatting>
  <conditionalFormatting sqref="P47:P51">
    <cfRule type="cellIs" dxfId="53" priority="35" operator="lessThan">
      <formula>0</formula>
    </cfRule>
    <cfRule type="cellIs" dxfId="52" priority="36" operator="greaterThan">
      <formula>0</formula>
    </cfRule>
  </conditionalFormatting>
  <conditionalFormatting sqref="P53:P57">
    <cfRule type="cellIs" dxfId="51" priority="33" operator="lessThan">
      <formula>0</formula>
    </cfRule>
    <cfRule type="cellIs" dxfId="50" priority="34" operator="greaterThan">
      <formula>0</formula>
    </cfRule>
  </conditionalFormatting>
  <conditionalFormatting sqref="P59:P63">
    <cfRule type="cellIs" dxfId="49" priority="31" operator="lessThan">
      <formula>0</formula>
    </cfRule>
    <cfRule type="cellIs" dxfId="48" priority="32" operator="greaterThan">
      <formula>0</formula>
    </cfRule>
  </conditionalFormatting>
  <conditionalFormatting sqref="N8:N13">
    <cfRule type="cellIs" dxfId="47" priority="29" operator="lessThan">
      <formula>0</formula>
    </cfRule>
    <cfRule type="cellIs" dxfId="46" priority="30" operator="greaterThan">
      <formula>0</formula>
    </cfRule>
  </conditionalFormatting>
  <conditionalFormatting sqref="N15:N20">
    <cfRule type="cellIs" dxfId="45" priority="27" operator="lessThan">
      <formula>0</formula>
    </cfRule>
    <cfRule type="cellIs" dxfId="44" priority="28" operator="greaterThan">
      <formula>0</formula>
    </cfRule>
  </conditionalFormatting>
  <conditionalFormatting sqref="N22:N27">
    <cfRule type="cellIs" dxfId="43" priority="25" operator="lessThan">
      <formula>0</formula>
    </cfRule>
    <cfRule type="cellIs" dxfId="42" priority="26" operator="greaterThan">
      <formula>0</formula>
    </cfRule>
  </conditionalFormatting>
  <conditionalFormatting sqref="P22:P26">
    <cfRule type="cellIs" dxfId="41" priority="7" operator="lessThan">
      <formula>0</formula>
    </cfRule>
    <cfRule type="cellIs" dxfId="40" priority="8" operator="greaterThan">
      <formula>0</formula>
    </cfRule>
  </conditionalFormatting>
  <conditionalFormatting sqref="P29:P33">
    <cfRule type="cellIs" dxfId="39" priority="5" operator="lessThan">
      <formula>0</formula>
    </cfRule>
    <cfRule type="cellIs" dxfId="38" priority="6" operator="greaterThan">
      <formula>0</formula>
    </cfRule>
  </conditionalFormatting>
  <conditionalFormatting sqref="P34">
    <cfRule type="cellIs" dxfId="37" priority="3" operator="lessThan">
      <formula>0</formula>
    </cfRule>
    <cfRule type="cellIs" dxfId="36" priority="4" operator="greaterThan">
      <formula>0</formula>
    </cfRule>
  </conditionalFormatting>
  <conditionalFormatting sqref="P8:P12">
    <cfRule type="cellIs" dxfId="35" priority="13" operator="lessThan">
      <formula>0</formula>
    </cfRule>
    <cfRule type="cellIs" dxfId="34" priority="14" operator="greaterThan">
      <formula>0</formula>
    </cfRule>
  </conditionalFormatting>
  <conditionalFormatting sqref="P13">
    <cfRule type="cellIs" dxfId="33" priority="11" operator="lessThan">
      <formula>0</formula>
    </cfRule>
    <cfRule type="cellIs" dxfId="32" priority="12" operator="greaterThan">
      <formula>0</formula>
    </cfRule>
  </conditionalFormatting>
  <conditionalFormatting sqref="P15:P20">
    <cfRule type="cellIs" dxfId="31" priority="9" operator="lessThan">
      <formula>0</formula>
    </cfRule>
    <cfRule type="cellIs" dxfId="30" priority="10" operator="greaterThan">
      <formula>0</formula>
    </cfRule>
  </conditionalFormatting>
  <conditionalFormatting sqref="P27">
    <cfRule type="cellIs" dxfId="29" priority="1" operator="lessThan">
      <formula>0</formula>
    </cfRule>
    <cfRule type="cellIs" dxfId="28" priority="2" operator="greaterThan">
      <formula>0</formula>
    </cfRule>
  </conditionalFormatting>
  <pageMargins left="0.7" right="0.7" top="0.78740157499999996" bottom="0.78740157499999996" header="0.3" footer="0.3"/>
  <ignoredErrors>
    <ignoredError sqref="A128:P150" formula="1"/>
    <ignoredError sqref="A104:P104 A99:C99 A100:C103 A110:P110 A105:C105 A106:C109 A116:P116 A111:C111 A112:C115 A118:C121 A117:C117 O99 O101:O103 O100 O105 O106:O109 O111 O112:O115 O117 O118:O121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N140"/>
  <sheetViews>
    <sheetView zoomScale="80" zoomScaleNormal="80" workbookViewId="0">
      <selection activeCell="H15" sqref="H15:I21"/>
    </sheetView>
  </sheetViews>
  <sheetFormatPr baseColWidth="10" defaultRowHeight="15" x14ac:dyDescent="0.25"/>
  <cols>
    <col min="1" max="1" width="42.42578125" customWidth="1"/>
    <col min="14" max="14" width="14.140625" bestFit="1" customWidth="1"/>
  </cols>
  <sheetData>
    <row r="2" spans="1:14" x14ac:dyDescent="0.25">
      <c r="A2" s="1" t="s">
        <v>53</v>
      </c>
    </row>
    <row r="3" spans="1:14" x14ac:dyDescent="0.25">
      <c r="A3" s="1"/>
    </row>
    <row r="4" spans="1:14" x14ac:dyDescent="0.25">
      <c r="B4" s="29">
        <v>2023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5">
      <c r="A5" s="1"/>
      <c r="B5" s="26" t="s">
        <v>32</v>
      </c>
      <c r="C5" s="26" t="s">
        <v>33</v>
      </c>
      <c r="D5" s="26" t="s">
        <v>34</v>
      </c>
      <c r="E5" s="26" t="s">
        <v>14</v>
      </c>
      <c r="F5" s="26" t="s">
        <v>35</v>
      </c>
      <c r="G5" s="26" t="s">
        <v>36</v>
      </c>
      <c r="H5" s="26" t="s">
        <v>37</v>
      </c>
      <c r="I5" s="26" t="s">
        <v>15</v>
      </c>
      <c r="J5" s="26" t="s">
        <v>16</v>
      </c>
      <c r="K5" s="26" t="s">
        <v>38</v>
      </c>
      <c r="L5" s="26" t="s">
        <v>18</v>
      </c>
      <c r="M5" s="26" t="s">
        <v>39</v>
      </c>
      <c r="N5" s="26" t="s">
        <v>40</v>
      </c>
    </row>
    <row r="6" spans="1:14" x14ac:dyDescent="0.25">
      <c r="A6" s="30" t="s">
        <v>31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x14ac:dyDescent="0.25">
      <c r="A7" s="2" t="s">
        <v>44</v>
      </c>
      <c r="B7" s="3">
        <f>'DE_VIE only'!B7</f>
        <v>1669566</v>
      </c>
      <c r="C7" s="3">
        <f>'DE_VIE only'!C7</f>
        <v>1605099</v>
      </c>
      <c r="D7" s="3">
        <f>'DE_VIE only'!D7</f>
        <v>2050536</v>
      </c>
      <c r="E7" s="3">
        <f>'DE_VIE only'!E7</f>
        <v>2465229</v>
      </c>
      <c r="F7" s="3">
        <f>'DE_VIE only'!F7</f>
        <v>2700725</v>
      </c>
      <c r="G7" s="3">
        <f>'DE_VIE only'!G7</f>
        <v>2836449</v>
      </c>
      <c r="H7" s="3">
        <f>'DE_VIE only'!H7</f>
        <v>3144573</v>
      </c>
      <c r="I7" s="3">
        <f>'DE_VIE only'!I7</f>
        <v>3103842</v>
      </c>
      <c r="J7" s="3"/>
      <c r="K7" s="3"/>
      <c r="L7" s="3"/>
      <c r="M7" s="3"/>
      <c r="N7" s="3">
        <f>'DE_VIE only'!N7</f>
        <v>19576019</v>
      </c>
    </row>
    <row r="8" spans="1:14" x14ac:dyDescent="0.25">
      <c r="A8" s="2" t="s">
        <v>45</v>
      </c>
      <c r="B8" s="3">
        <f>'DE_VIE only'!B8</f>
        <v>1326485</v>
      </c>
      <c r="C8" s="3">
        <f>'DE_VIE only'!C8</f>
        <v>1294535</v>
      </c>
      <c r="D8" s="3">
        <f>'DE_VIE only'!D8</f>
        <v>1570888</v>
      </c>
      <c r="E8" s="3">
        <f>'DE_VIE only'!E8</f>
        <v>1894460</v>
      </c>
      <c r="F8" s="3">
        <f>'DE_VIE only'!F8</f>
        <v>2052967</v>
      </c>
      <c r="G8" s="3">
        <f>'DE_VIE only'!G8</f>
        <v>2156112</v>
      </c>
      <c r="H8" s="3">
        <f>'DE_VIE only'!H8</f>
        <v>2394120</v>
      </c>
      <c r="I8" s="3">
        <f>'DE_VIE only'!I8</f>
        <v>2343709</v>
      </c>
      <c r="J8" s="3"/>
      <c r="K8" s="3"/>
      <c r="L8" s="3"/>
      <c r="M8" s="3"/>
      <c r="N8" s="3">
        <f>'DE_VIE only'!N8</f>
        <v>15033276</v>
      </c>
    </row>
    <row r="9" spans="1:14" x14ac:dyDescent="0.25">
      <c r="A9" s="2" t="s">
        <v>46</v>
      </c>
      <c r="B9" s="3">
        <f>'DE_VIE only'!B9</f>
        <v>337068</v>
      </c>
      <c r="C9" s="3">
        <f>'DE_VIE only'!C9</f>
        <v>305990</v>
      </c>
      <c r="D9" s="3">
        <f>'DE_VIE only'!D9</f>
        <v>473280</v>
      </c>
      <c r="E9" s="3">
        <f>'DE_VIE only'!E9</f>
        <v>564522</v>
      </c>
      <c r="F9" s="3">
        <f>'DE_VIE only'!F9</f>
        <v>641866</v>
      </c>
      <c r="G9" s="3">
        <f>'DE_VIE only'!G9</f>
        <v>672660</v>
      </c>
      <c r="H9" s="3">
        <f>'DE_VIE only'!H9</f>
        <v>741754</v>
      </c>
      <c r="I9" s="3">
        <f>'DE_VIE only'!I9</f>
        <v>751962</v>
      </c>
      <c r="J9" s="3"/>
      <c r="K9" s="3"/>
      <c r="L9" s="3"/>
      <c r="M9" s="3"/>
      <c r="N9" s="3">
        <f>'DE_VIE only'!N9</f>
        <v>4489102</v>
      </c>
    </row>
    <row r="10" spans="1:14" x14ac:dyDescent="0.25">
      <c r="A10" s="2" t="s">
        <v>47</v>
      </c>
      <c r="B10" s="3">
        <f>'DE_VIE only'!B10</f>
        <v>14428</v>
      </c>
      <c r="C10" s="3">
        <f>'DE_VIE only'!C10</f>
        <v>12929</v>
      </c>
      <c r="D10" s="3">
        <f>'DE_VIE only'!D10</f>
        <v>16114</v>
      </c>
      <c r="E10" s="3">
        <f>'DE_VIE only'!E10</f>
        <v>18666</v>
      </c>
      <c r="F10" s="3">
        <f>'DE_VIE only'!F10</f>
        <v>20440</v>
      </c>
      <c r="G10" s="3">
        <f>'DE_VIE only'!G10</f>
        <v>20715</v>
      </c>
      <c r="H10" s="3">
        <f>'DE_VIE only'!H10</f>
        <v>21779</v>
      </c>
      <c r="I10" s="3">
        <f>'DE_VIE only'!I10</f>
        <v>21676</v>
      </c>
      <c r="J10" s="3"/>
      <c r="K10" s="3"/>
      <c r="L10" s="3"/>
      <c r="M10" s="3"/>
      <c r="N10" s="3">
        <f>'DE_VIE only'!N10</f>
        <v>146747</v>
      </c>
    </row>
    <row r="11" spans="1:14" x14ac:dyDescent="0.25">
      <c r="A11" s="2" t="s">
        <v>48</v>
      </c>
      <c r="B11" s="6">
        <f>'DE_VIE only'!B11</f>
        <v>17978609.460000001</v>
      </c>
      <c r="C11" s="6">
        <f>'DE_VIE only'!C11</f>
        <v>17658480.07</v>
      </c>
      <c r="D11" s="6">
        <f>'DE_VIE only'!D11</f>
        <v>23236690.870000001</v>
      </c>
      <c r="E11" s="6">
        <f>'DE_VIE only'!E11</f>
        <v>20663599.579999998</v>
      </c>
      <c r="F11" s="6">
        <f>'DE_VIE only'!F11</f>
        <v>20239355.18</v>
      </c>
      <c r="G11" s="6">
        <f>'DE_VIE only'!G11</f>
        <v>20480526.09</v>
      </c>
      <c r="H11" s="6">
        <f>'DE_VIE only'!H11</f>
        <v>20545575.129999999</v>
      </c>
      <c r="I11" s="6">
        <f>'DE_VIE only'!I11</f>
        <v>19796732.789999999</v>
      </c>
      <c r="J11" s="6"/>
      <c r="K11" s="6"/>
      <c r="L11" s="6"/>
      <c r="M11" s="6"/>
      <c r="N11" s="6">
        <f>'DE_VIE only'!N11</f>
        <v>160599569.16999999</v>
      </c>
    </row>
    <row r="12" spans="1:14" x14ac:dyDescent="0.25">
      <c r="A12" s="2" t="s">
        <v>55</v>
      </c>
      <c r="B12" s="3">
        <f>'DE_VIE only'!B12</f>
        <v>606781</v>
      </c>
      <c r="C12" s="3">
        <f>'DE_VIE only'!C12</f>
        <v>542190</v>
      </c>
      <c r="D12" s="3">
        <f>'DE_VIE only'!D12</f>
        <v>674061</v>
      </c>
      <c r="E12" s="3">
        <f>'DE_VIE only'!E12</f>
        <v>776703</v>
      </c>
      <c r="F12" s="3">
        <f>'DE_VIE only'!F12</f>
        <v>851284</v>
      </c>
      <c r="G12" s="3">
        <f>'DE_VIE only'!G12</f>
        <v>866341</v>
      </c>
      <c r="H12" s="3">
        <f>'DE_VIE only'!H12</f>
        <v>910858</v>
      </c>
      <c r="I12" s="3">
        <f>'DE_VIE only'!I12</f>
        <v>906302</v>
      </c>
      <c r="J12" s="3"/>
      <c r="K12" s="3"/>
      <c r="L12" s="3"/>
      <c r="M12" s="3"/>
      <c r="N12" s="3">
        <f>'DE_VIE only'!N12</f>
        <v>6134520</v>
      </c>
    </row>
    <row r="13" spans="1:14" x14ac:dyDescent="0.25">
      <c r="A13" s="2" t="s">
        <v>56</v>
      </c>
      <c r="B13" s="5">
        <f>'DE_VIE only'!B13</f>
        <v>20.188959286425334</v>
      </c>
      <c r="C13" s="5">
        <f>'DE_VIE only'!C13</f>
        <v>19.063621620847062</v>
      </c>
      <c r="D13" s="5">
        <f>'DE_VIE only'!D13</f>
        <v>23.080794484954179</v>
      </c>
      <c r="E13" s="5">
        <f>'DE_VIE only'!E13</f>
        <v>22.89937364845213</v>
      </c>
      <c r="F13" s="5">
        <f>'DE_VIE only'!F13</f>
        <v>23.766433087411716</v>
      </c>
      <c r="G13" s="5">
        <f>'DE_VIE only'!G13</f>
        <v>23.714863196905707</v>
      </c>
      <c r="H13" s="5">
        <f>'DE_VIE only'!H13</f>
        <v>23.588385450107214</v>
      </c>
      <c r="I13" s="5">
        <f>'DE_VIE only'!I13</f>
        <v>24.226813091645774</v>
      </c>
      <c r="J13" s="5"/>
      <c r="K13" s="5"/>
      <c r="L13" s="5"/>
      <c r="M13" s="5"/>
      <c r="N13" s="5">
        <f>'DE_VIE only'!N13</f>
        <v>22.931638960914373</v>
      </c>
    </row>
    <row r="14" spans="1:14" x14ac:dyDescent="0.25">
      <c r="A14" s="30" t="s">
        <v>54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spans="1:14" x14ac:dyDescent="0.25">
      <c r="A15" s="2" t="s">
        <v>44</v>
      </c>
      <c r="B15" s="5">
        <f>'DE_VIE only'!B15</f>
        <v>103.68658759458027</v>
      </c>
      <c r="C15" s="5">
        <f>'DE_VIE only'!C15</f>
        <v>83.637794789127028</v>
      </c>
      <c r="D15" s="5">
        <f>'DE_VIE only'!D15</f>
        <v>65.400353783572541</v>
      </c>
      <c r="E15" s="5">
        <f>'DE_VIE only'!E15</f>
        <v>37.701135300442679</v>
      </c>
      <c r="F15" s="5">
        <f>'DE_VIE only'!F15</f>
        <v>27.797662593066129</v>
      </c>
      <c r="G15" s="5">
        <f>'DE_VIE only'!G15</f>
        <v>18.160019829078333</v>
      </c>
      <c r="H15" s="5">
        <f>'DE_VIE only'!H15</f>
        <v>13.37395880992014</v>
      </c>
      <c r="I15" s="5">
        <f>'DE_VIE only'!I15</f>
        <v>12.132655638041644</v>
      </c>
      <c r="J15" s="5"/>
      <c r="K15" s="5"/>
      <c r="L15" s="5"/>
      <c r="M15" s="5"/>
      <c r="N15" s="5">
        <f>'DE_VIE only'!N15</f>
        <v>32.456715128076773</v>
      </c>
    </row>
    <row r="16" spans="1:14" x14ac:dyDescent="0.25">
      <c r="A16" s="2" t="s">
        <v>45</v>
      </c>
      <c r="B16" s="5">
        <f>'DE_VIE only'!B16</f>
        <v>108.77099931064657</v>
      </c>
      <c r="C16" s="5">
        <f>'DE_VIE only'!C16</f>
        <v>78.511492961087058</v>
      </c>
      <c r="D16" s="5">
        <f>'DE_VIE only'!D16</f>
        <v>58.777237139744031</v>
      </c>
      <c r="E16" s="5">
        <f>'DE_VIE only'!E16</f>
        <v>38.183510409387786</v>
      </c>
      <c r="F16" s="5">
        <f>'DE_VIE only'!F16</f>
        <v>27.890556815654598</v>
      </c>
      <c r="G16" s="5">
        <f>'DE_VIE only'!G16</f>
        <v>21.415760366120452</v>
      </c>
      <c r="H16" s="5">
        <f>'DE_VIE only'!H16</f>
        <v>18.482959649022956</v>
      </c>
      <c r="I16" s="5">
        <f>'DE_VIE only'!I16</f>
        <v>17.488747200899123</v>
      </c>
      <c r="J16" s="5"/>
      <c r="K16" s="5"/>
      <c r="L16" s="5"/>
      <c r="M16" s="5"/>
      <c r="N16" s="5">
        <f>'DE_VIE only'!N16</f>
        <v>35.222400470611738</v>
      </c>
    </row>
    <row r="17" spans="1:14" x14ac:dyDescent="0.25">
      <c r="A17" s="2" t="s">
        <v>46</v>
      </c>
      <c r="B17" s="5">
        <f>'DE_VIE only'!B17</f>
        <v>87.149789568365293</v>
      </c>
      <c r="C17" s="5">
        <f>'DE_VIE only'!C17</f>
        <v>110.23593915325738</v>
      </c>
      <c r="D17" s="5">
        <f>'DE_VIE only'!D17</f>
        <v>93.12348510197252</v>
      </c>
      <c r="E17" s="5">
        <f>'DE_VIE only'!E17</f>
        <v>38.070849964780471</v>
      </c>
      <c r="F17" s="5">
        <f>'DE_VIE only'!F17</f>
        <v>27.992294930287454</v>
      </c>
      <c r="G17" s="5">
        <f>'DE_VIE only'!G17</f>
        <v>8.9377332089552333</v>
      </c>
      <c r="H17" s="5">
        <f>'DE_VIE only'!H17</f>
        <v>-0.44559332361617798</v>
      </c>
      <c r="I17" s="5">
        <f>'DE_VIE only'!I17</f>
        <v>-2.0742554272096259</v>
      </c>
      <c r="J17" s="5"/>
      <c r="K17" s="5"/>
      <c r="L17" s="5"/>
      <c r="M17" s="5"/>
      <c r="N17" s="5">
        <f>'DE_VIE only'!N17</f>
        <v>24.300001162949748</v>
      </c>
    </row>
    <row r="18" spans="1:14" x14ac:dyDescent="0.25">
      <c r="A18" s="2" t="s">
        <v>47</v>
      </c>
      <c r="B18" s="5">
        <f>'DE_VIE only'!B18</f>
        <v>47.209468421589641</v>
      </c>
      <c r="C18" s="5">
        <f>'DE_VIE only'!C18</f>
        <v>48.013737836290794</v>
      </c>
      <c r="D18" s="5">
        <f>'DE_VIE only'!D18</f>
        <v>36.640379886373275</v>
      </c>
      <c r="E18" s="5">
        <f>'DE_VIE only'!E18</f>
        <v>23.013048635824429</v>
      </c>
      <c r="F18" s="5">
        <f>'DE_VIE only'!F18</f>
        <v>17.647058823529417</v>
      </c>
      <c r="G18" s="5">
        <f>'DE_VIE only'!G18</f>
        <v>14.195148842337368</v>
      </c>
      <c r="H18" s="5">
        <f>'DE_VIE only'!H18</f>
        <v>12.733578342564321</v>
      </c>
      <c r="I18" s="5">
        <f>'DE_VIE only'!I18</f>
        <v>9.2210017131915798</v>
      </c>
      <c r="J18" s="5"/>
      <c r="K18" s="5"/>
      <c r="L18" s="5"/>
      <c r="M18" s="5"/>
      <c r="N18" s="5">
        <f>'DE_VIE only'!N18</f>
        <v>22.103975636950636</v>
      </c>
    </row>
    <row r="19" spans="1:14" x14ac:dyDescent="0.25">
      <c r="A19" s="2" t="s">
        <v>48</v>
      </c>
      <c r="B19" s="5">
        <f>'DE_VIE only'!B19</f>
        <v>-13.438947843314143</v>
      </c>
      <c r="C19" s="5">
        <f>'DE_VIE only'!C19</f>
        <v>-3.2887128596828963</v>
      </c>
      <c r="D19" s="5">
        <f>'DE_VIE only'!D19</f>
        <v>5.6172634089543871</v>
      </c>
      <c r="E19" s="5">
        <f>'DE_VIE only'!E19</f>
        <v>-5.7901069704035528</v>
      </c>
      <c r="F19" s="5">
        <f>'DE_VIE only'!F19</f>
        <v>-3.4176473249639905</v>
      </c>
      <c r="G19" s="5">
        <f>'DE_VIE only'!G19</f>
        <v>2.1549574412405015</v>
      </c>
      <c r="H19" s="5">
        <f>'DE_VIE only'!H19</f>
        <v>-3.9052095754398941</v>
      </c>
      <c r="I19" s="5">
        <f>'DE_VIE only'!I19</f>
        <v>0.74810659566326709</v>
      </c>
      <c r="J19" s="5"/>
      <c r="K19" s="5"/>
      <c r="L19" s="5"/>
      <c r="M19" s="5"/>
      <c r="N19" s="5">
        <f>'DE_VIE only'!N19</f>
        <v>-2.6654760991728033</v>
      </c>
    </row>
    <row r="20" spans="1:14" x14ac:dyDescent="0.25">
      <c r="A20" s="2" t="s">
        <v>55</v>
      </c>
      <c r="B20" s="5">
        <f>'DE_VIE only'!B20</f>
        <v>40.28321080131316</v>
      </c>
      <c r="C20" s="5">
        <f>'DE_VIE only'!C20</f>
        <v>45.672464655908954</v>
      </c>
      <c r="D20" s="5">
        <f>'DE_VIE only'!D20</f>
        <v>33.742527266919176</v>
      </c>
      <c r="E20" s="5">
        <f>'DE_VIE only'!E20</f>
        <v>21.30752987774023</v>
      </c>
      <c r="F20" s="5">
        <f>'DE_VIE only'!F20</f>
        <v>19.657480525249007</v>
      </c>
      <c r="G20" s="5">
        <f>'DE_VIE only'!G20</f>
        <v>17.288030499130834</v>
      </c>
      <c r="H20" s="5">
        <f>'DE_VIE only'!H20</f>
        <v>12.571124898039887</v>
      </c>
      <c r="I20" s="5">
        <f>'DE_VIE only'!I20</f>
        <v>10.602595488039125</v>
      </c>
      <c r="J20" s="5"/>
      <c r="K20" s="5"/>
      <c r="L20" s="5"/>
      <c r="M20" s="5"/>
      <c r="N20" s="5">
        <f>'DE_VIE only'!N20</f>
        <v>22.015580629769005</v>
      </c>
    </row>
    <row r="21" spans="1:14" x14ac:dyDescent="0.25">
      <c r="A21" s="2" t="s">
        <v>58</v>
      </c>
      <c r="B21" s="5">
        <f>'DE_VIE only'!B21</f>
        <v>-1.7839226154039309</v>
      </c>
      <c r="C21" s="5">
        <f>'DE_VIE only'!C21</f>
        <v>2.4118471942364401</v>
      </c>
      <c r="D21" s="5">
        <f>'DE_VIE only'!D21</f>
        <v>3.3132785279921997</v>
      </c>
      <c r="E21" s="5">
        <f>'DE_VIE only'!E21</f>
        <v>6.131804246980721E-2</v>
      </c>
      <c r="F21" s="5">
        <f>'DE_VIE only'!F21</f>
        <v>3.6140585038630491E-2</v>
      </c>
      <c r="G21" s="5">
        <f>'DE_VIE only'!G21</f>
        <v>-2.007617187511805</v>
      </c>
      <c r="H21" s="5">
        <f>'DE_VIE only'!H21</f>
        <v>-3.2743997313283693</v>
      </c>
      <c r="I21" s="5">
        <f>'DE_VIE only'!I21</f>
        <v>-3.5147874595085042</v>
      </c>
      <c r="J21" s="5"/>
      <c r="K21" s="5"/>
      <c r="L21" s="5"/>
      <c r="M21" s="5"/>
      <c r="N21" s="5">
        <f>'DE_VIE only'!N21</f>
        <v>-1.5048014320654275</v>
      </c>
    </row>
    <row r="22" spans="1:14" x14ac:dyDescent="0.25">
      <c r="A22" s="1"/>
    </row>
    <row r="23" spans="1:14" x14ac:dyDescent="0.25">
      <c r="A23" s="1"/>
    </row>
    <row r="24" spans="1:14" x14ac:dyDescent="0.25">
      <c r="B24" s="29">
        <v>2022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x14ac:dyDescent="0.25">
      <c r="A25" s="1"/>
      <c r="B25" s="26" t="s">
        <v>32</v>
      </c>
      <c r="C25" s="26" t="s">
        <v>33</v>
      </c>
      <c r="D25" s="26" t="s">
        <v>34</v>
      </c>
      <c r="E25" s="26" t="s">
        <v>14</v>
      </c>
      <c r="F25" s="26" t="s">
        <v>35</v>
      </c>
      <c r="G25" s="26" t="s">
        <v>36</v>
      </c>
      <c r="H25" s="26" t="s">
        <v>37</v>
      </c>
      <c r="I25" s="26" t="s">
        <v>15</v>
      </c>
      <c r="J25" s="26" t="s">
        <v>16</v>
      </c>
      <c r="K25" s="26" t="s">
        <v>38</v>
      </c>
      <c r="L25" s="26" t="s">
        <v>18</v>
      </c>
      <c r="M25" s="26" t="s">
        <v>39</v>
      </c>
      <c r="N25" s="26" t="s">
        <v>40</v>
      </c>
    </row>
    <row r="26" spans="1:14" x14ac:dyDescent="0.25">
      <c r="A26" s="30" t="s">
        <v>31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7" spans="1:14" x14ac:dyDescent="0.25">
      <c r="A27" s="2" t="s">
        <v>44</v>
      </c>
      <c r="B27" s="3">
        <f>'DE_VIE only'!B27</f>
        <v>819674</v>
      </c>
      <c r="C27" s="3">
        <f>'DE_VIE only'!C27</f>
        <v>874057</v>
      </c>
      <c r="D27" s="3">
        <f>'DE_VIE only'!D27</f>
        <v>1239741</v>
      </c>
      <c r="E27" s="3">
        <f>'DE_VIE only'!E27</f>
        <v>1790275</v>
      </c>
      <c r="F27" s="3">
        <f>'DE_VIE only'!F27</f>
        <v>2113282</v>
      </c>
      <c r="G27" s="3">
        <f>'DE_VIE only'!G27</f>
        <v>2400515</v>
      </c>
      <c r="H27" s="3">
        <f>'DE_VIE only'!H27</f>
        <v>2773629</v>
      </c>
      <c r="I27" s="3">
        <f>'DE_VIE only'!I27</f>
        <v>2768009</v>
      </c>
      <c r="J27" s="3">
        <f>'DE_VIE only'!J27</f>
        <v>2650592</v>
      </c>
      <c r="K27" s="3">
        <f>'DE_VIE only'!K27</f>
        <v>2445853</v>
      </c>
      <c r="L27" s="3">
        <f>'DE_VIE only'!L27</f>
        <v>1884149</v>
      </c>
      <c r="M27" s="3">
        <f>'DE_VIE only'!M27</f>
        <v>1922357</v>
      </c>
      <c r="N27" s="3">
        <f>'DE_VIE only'!N27</f>
        <v>23682133</v>
      </c>
    </row>
    <row r="28" spans="1:14" x14ac:dyDescent="0.25">
      <c r="A28" s="2" t="s">
        <v>45</v>
      </c>
      <c r="B28" s="3">
        <f>'DE_VIE only'!B28</f>
        <v>635378</v>
      </c>
      <c r="C28" s="3">
        <f>'DE_VIE only'!C28</f>
        <v>725183</v>
      </c>
      <c r="D28" s="3">
        <f>'DE_VIE only'!D28</f>
        <v>989366</v>
      </c>
      <c r="E28" s="3">
        <f>'DE_VIE only'!E28</f>
        <v>1370974</v>
      </c>
      <c r="F28" s="3">
        <f>'DE_VIE only'!F28</f>
        <v>1605253</v>
      </c>
      <c r="G28" s="3">
        <f>'DE_VIE only'!G28</f>
        <v>1775809</v>
      </c>
      <c r="H28" s="3">
        <f>'DE_VIE only'!H28</f>
        <v>2020645</v>
      </c>
      <c r="I28" s="3">
        <f>'DE_VIE only'!I28</f>
        <v>1994837</v>
      </c>
      <c r="J28" s="3">
        <f>'DE_VIE only'!J28</f>
        <v>1914885</v>
      </c>
      <c r="K28" s="3">
        <f>'DE_VIE only'!K28</f>
        <v>1781842</v>
      </c>
      <c r="L28" s="3">
        <f>'DE_VIE only'!L28</f>
        <v>1450618</v>
      </c>
      <c r="M28" s="3">
        <f>'DE_VIE only'!M28</f>
        <v>1545137</v>
      </c>
      <c r="N28" s="3">
        <f>'DE_VIE only'!N28</f>
        <v>17809927</v>
      </c>
    </row>
    <row r="29" spans="1:14" x14ac:dyDescent="0.25">
      <c r="A29" s="2" t="s">
        <v>46</v>
      </c>
      <c r="B29" s="3">
        <f>'DE_VIE only'!B29</f>
        <v>180106</v>
      </c>
      <c r="C29" s="3">
        <f>'DE_VIE only'!C29</f>
        <v>145546</v>
      </c>
      <c r="D29" s="3">
        <f>'DE_VIE only'!D29</f>
        <v>245066</v>
      </c>
      <c r="E29" s="3">
        <f>'DE_VIE only'!E29</f>
        <v>408864</v>
      </c>
      <c r="F29" s="3">
        <f>'DE_VIE only'!F29</f>
        <v>501488</v>
      </c>
      <c r="G29" s="3">
        <f>'DE_VIE only'!G29</f>
        <v>617472</v>
      </c>
      <c r="H29" s="3">
        <f>'DE_VIE only'!H29</f>
        <v>745074</v>
      </c>
      <c r="I29" s="3">
        <f>'DE_VIE only'!I29</f>
        <v>767890</v>
      </c>
      <c r="J29" s="3">
        <f>'DE_VIE only'!J29</f>
        <v>727764</v>
      </c>
      <c r="K29" s="3">
        <f>'DE_VIE only'!K29</f>
        <v>657888</v>
      </c>
      <c r="L29" s="3">
        <f>'DE_VIE only'!L29</f>
        <v>427908</v>
      </c>
      <c r="M29" s="3">
        <f>'DE_VIE only'!M29</f>
        <v>369522</v>
      </c>
      <c r="N29" s="3">
        <f>'DE_VIE only'!N29</f>
        <v>5794588</v>
      </c>
    </row>
    <row r="30" spans="1:14" x14ac:dyDescent="0.25">
      <c r="A30" s="2" t="s">
        <v>47</v>
      </c>
      <c r="B30" s="3">
        <f>'DE_VIE only'!B30</f>
        <v>9801</v>
      </c>
      <c r="C30" s="3">
        <f>'DE_VIE only'!C30</f>
        <v>8735</v>
      </c>
      <c r="D30" s="3">
        <f>'DE_VIE only'!D30</f>
        <v>11793</v>
      </c>
      <c r="E30" s="3">
        <f>'DE_VIE only'!E30</f>
        <v>15174</v>
      </c>
      <c r="F30" s="3">
        <f>'DE_VIE only'!F30</f>
        <v>17374</v>
      </c>
      <c r="G30" s="3">
        <f>'DE_VIE only'!G30</f>
        <v>18140</v>
      </c>
      <c r="H30" s="3">
        <f>'DE_VIE only'!H30</f>
        <v>19319</v>
      </c>
      <c r="I30" s="3">
        <f>'DE_VIE only'!I30</f>
        <v>19846</v>
      </c>
      <c r="J30" s="3">
        <f>'DE_VIE only'!J30</f>
        <v>19495</v>
      </c>
      <c r="K30" s="3">
        <f>'DE_VIE only'!K30</f>
        <v>18608</v>
      </c>
      <c r="L30" s="3">
        <f>'DE_VIE only'!L30</f>
        <v>15025</v>
      </c>
      <c r="M30" s="3">
        <f>'DE_VIE only'!M30</f>
        <v>15102</v>
      </c>
      <c r="N30" s="3">
        <f>'DE_VIE only'!N30</f>
        <v>188412</v>
      </c>
    </row>
    <row r="31" spans="1:14" x14ac:dyDescent="0.25">
      <c r="A31" s="2" t="s">
        <v>48</v>
      </c>
      <c r="B31" s="6">
        <f>'DE_VIE only'!B31</f>
        <v>20769860.129999999</v>
      </c>
      <c r="C31" s="6">
        <f>'DE_VIE only'!C31</f>
        <v>18258965</v>
      </c>
      <c r="D31" s="6">
        <f>'DE_VIE only'!D31</f>
        <v>22000845.43</v>
      </c>
      <c r="E31" s="6">
        <f>'DE_VIE only'!E31</f>
        <v>21933577.16</v>
      </c>
      <c r="F31" s="6">
        <f>'DE_VIE only'!F31</f>
        <v>20955541.689999998</v>
      </c>
      <c r="G31" s="6">
        <f>'DE_VIE only'!G31</f>
        <v>20048489.670000002</v>
      </c>
      <c r="H31" s="6">
        <f>'DE_VIE only'!H31</f>
        <v>21380529.620000001</v>
      </c>
      <c r="I31" s="6">
        <f>'DE_VIE only'!I31</f>
        <v>19649731.850000001</v>
      </c>
      <c r="J31" s="6">
        <f>'DE_VIE only'!J31</f>
        <v>21305744.829999998</v>
      </c>
      <c r="K31" s="6">
        <f>'DE_VIE only'!K31</f>
        <v>22813449.829999998</v>
      </c>
      <c r="L31" s="6">
        <f>'DE_VIE only'!L31</f>
        <v>21452130.699999999</v>
      </c>
      <c r="M31" s="6">
        <f>'DE_VIE only'!M31</f>
        <v>20068231.859999999</v>
      </c>
      <c r="N31" s="6">
        <f>'DE_VIE only'!N31</f>
        <v>250637096.35999995</v>
      </c>
    </row>
    <row r="32" spans="1:14" x14ac:dyDescent="0.25">
      <c r="A32" s="11" t="s">
        <v>55</v>
      </c>
      <c r="B32" s="3">
        <f>'DE_VIE only'!B32</f>
        <v>432540</v>
      </c>
      <c r="C32" s="3">
        <f>'DE_VIE only'!C32</f>
        <v>372198</v>
      </c>
      <c r="D32" s="3">
        <f>'DE_VIE only'!D32</f>
        <v>503999</v>
      </c>
      <c r="E32" s="3">
        <f>'DE_VIE only'!E32</f>
        <v>640276</v>
      </c>
      <c r="F32" s="3">
        <f>'DE_VIE only'!F32</f>
        <v>711434</v>
      </c>
      <c r="G32" s="3">
        <f>'DE_VIE only'!G32</f>
        <v>738644</v>
      </c>
      <c r="H32" s="3">
        <f>'DE_VIE only'!H32</f>
        <v>809140</v>
      </c>
      <c r="I32" s="3">
        <f>'DE_VIE only'!I32</f>
        <v>819422</v>
      </c>
      <c r="J32" s="3">
        <f>'DE_VIE only'!J32</f>
        <v>796614</v>
      </c>
      <c r="K32" s="3">
        <f>'DE_VIE only'!K32</f>
        <v>772550</v>
      </c>
      <c r="L32" s="3">
        <f>'DE_VIE only'!L32</f>
        <v>625170</v>
      </c>
      <c r="M32" s="3">
        <f>'DE_VIE only'!M32</f>
        <v>634328</v>
      </c>
      <c r="N32" s="3">
        <f>'DE_VIE only'!N32</f>
        <v>7856315</v>
      </c>
    </row>
    <row r="33" spans="1:14" x14ac:dyDescent="0.25">
      <c r="A33" s="2" t="s">
        <v>56</v>
      </c>
      <c r="B33" s="5">
        <f>'DE_VIE only'!B33</f>
        <v>21.972881901829265</v>
      </c>
      <c r="C33" s="5">
        <f>'DE_VIE only'!C33</f>
        <v>16.651774426610622</v>
      </c>
      <c r="D33" s="5">
        <f>'DE_VIE only'!D33</f>
        <v>19.767515956961979</v>
      </c>
      <c r="E33" s="5">
        <f>'DE_VIE only'!E33</f>
        <v>22.838055605982323</v>
      </c>
      <c r="F33" s="5">
        <f>'DE_VIE only'!F33</f>
        <v>23.730292502373086</v>
      </c>
      <c r="G33" s="5">
        <f>'DE_VIE only'!G33</f>
        <v>25.722480384417512</v>
      </c>
      <c r="H33" s="5">
        <f>'DE_VIE only'!H33</f>
        <v>26.862785181435584</v>
      </c>
      <c r="I33" s="5">
        <f>'DE_VIE only'!I33</f>
        <v>27.741600551154278</v>
      </c>
      <c r="J33" s="5">
        <f>'DE_VIE only'!J33</f>
        <v>27.456658738877955</v>
      </c>
      <c r="K33" s="5">
        <f>'DE_VIE only'!K33</f>
        <v>26.898100580860746</v>
      </c>
      <c r="L33" s="5">
        <f>'DE_VIE only'!L33</f>
        <v>22.71094271206789</v>
      </c>
      <c r="M33" s="5">
        <f>'DE_VIE only'!M33</f>
        <v>19.222340075230562</v>
      </c>
      <c r="N33" s="5">
        <f>'DE_VIE only'!N33</f>
        <v>24.46818451699431</v>
      </c>
    </row>
    <row r="34" spans="1:14" x14ac:dyDescent="0.25">
      <c r="A34" s="30" t="s">
        <v>54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2" t="s">
        <v>44</v>
      </c>
      <c r="B35" s="5">
        <f>'DE_VIE only'!B35</f>
        <v>313.36090168688065</v>
      </c>
      <c r="C35" s="5">
        <f>'DE_VIE only'!C35</f>
        <v>450.46225737785448</v>
      </c>
      <c r="D35" s="5">
        <f>'DE_VIE only'!D35</f>
        <v>474.92035225865692</v>
      </c>
      <c r="E35" s="5">
        <f>'DE_VIE only'!E35</f>
        <v>565.2156788430741</v>
      </c>
      <c r="F35" s="5">
        <f>'DE_VIE only'!F35</f>
        <v>428.95789426258642</v>
      </c>
      <c r="G35" s="5">
        <f>'DE_VIE only'!G35</f>
        <v>230.99412059941207</v>
      </c>
      <c r="H35" s="5">
        <f>'DE_VIE only'!H35</f>
        <v>88.089315721731623</v>
      </c>
      <c r="I35" s="5">
        <f>'DE_VIE only'!I35</f>
        <v>55.668263460930653</v>
      </c>
      <c r="J35" s="5">
        <f>'DE_VIE only'!J35</f>
        <v>68.257903974760609</v>
      </c>
      <c r="K35" s="5">
        <f>'DE_VIE only'!K35</f>
        <v>55.474381100400151</v>
      </c>
      <c r="L35" s="5">
        <f>'DE_VIE only'!L35</f>
        <v>68.820874071737819</v>
      </c>
      <c r="M35" s="5">
        <f>'DE_VIE only'!M35</f>
        <v>108.58863153508781</v>
      </c>
      <c r="N35" s="5">
        <f>'DE_VIE only'!N35</f>
        <v>127.59195285042378</v>
      </c>
    </row>
    <row r="36" spans="1:14" x14ac:dyDescent="0.25">
      <c r="A36" s="2" t="s">
        <v>45</v>
      </c>
      <c r="B36" s="5">
        <f>'DE_VIE only'!B36</f>
        <v>328.4121097700762</v>
      </c>
      <c r="C36" s="5">
        <f>'DE_VIE only'!C36</f>
        <v>493.85251607091681</v>
      </c>
      <c r="D36" s="5">
        <f>'DE_VIE only'!D36</f>
        <v>534.87233455469493</v>
      </c>
      <c r="E36" s="5">
        <f>'DE_VIE only'!E36</f>
        <v>671.71017821157989</v>
      </c>
      <c r="F36" s="5">
        <f>'DE_VIE only'!F36</f>
        <v>533.03612272261228</v>
      </c>
      <c r="G36" s="5">
        <f>'DE_VIE only'!G36</f>
        <v>233.15366864904416</v>
      </c>
      <c r="H36" s="5">
        <f>'DE_VIE only'!H36</f>
        <v>83.425031703338462</v>
      </c>
      <c r="I36" s="5">
        <f>'DE_VIE only'!I36</f>
        <v>51.952617378706002</v>
      </c>
      <c r="J36" s="5">
        <f>'DE_VIE only'!J36</f>
        <v>56.375991291416618</v>
      </c>
      <c r="K36" s="5">
        <f>'DE_VIE only'!K36</f>
        <v>44.865203252032515</v>
      </c>
      <c r="L36" s="5">
        <f>'DE_VIE only'!L36</f>
        <v>65.084954080413326</v>
      </c>
      <c r="M36" s="5">
        <f>'DE_VIE only'!M36</f>
        <v>117.14110250118748</v>
      </c>
      <c r="N36" s="5">
        <f>'DE_VIE only'!N36</f>
        <v>126.88446730595437</v>
      </c>
    </row>
    <row r="37" spans="1:14" x14ac:dyDescent="0.25">
      <c r="A37" s="2" t="s">
        <v>46</v>
      </c>
      <c r="B37" s="5">
        <f>'DE_VIE only'!B37</f>
        <v>280.24321243085757</v>
      </c>
      <c r="C37" s="5">
        <f>'DE_VIE only'!C37</f>
        <v>314.85007410785545</v>
      </c>
      <c r="D37" s="5">
        <f>'DE_VIE only'!D37</f>
        <v>329.24753030196871</v>
      </c>
      <c r="E37" s="5">
        <f>'DE_VIE only'!E37</f>
        <v>356.32142857142856</v>
      </c>
      <c r="F37" s="5">
        <f>'DE_VIE only'!F37</f>
        <v>248.89519674959649</v>
      </c>
      <c r="G37" s="5">
        <f>'DE_VIE only'!G37</f>
        <v>227.65478742597583</v>
      </c>
      <c r="H37" s="5">
        <f>'DE_VIE only'!H37</f>
        <v>102.89249671864194</v>
      </c>
      <c r="I37" s="5">
        <f>'DE_VIE only'!I37</f>
        <v>66.766567200482996</v>
      </c>
      <c r="J37" s="5">
        <f>'DE_VIE only'!J37</f>
        <v>109.96624448227115</v>
      </c>
      <c r="K37" s="5">
        <f>'DE_VIE only'!K37</f>
        <v>93.480536896961425</v>
      </c>
      <c r="L37" s="5">
        <f>'DE_VIE only'!L37</f>
        <v>82.757324677543352</v>
      </c>
      <c r="M37" s="5">
        <f>'DE_VIE only'!M37</f>
        <v>79.560915876224541</v>
      </c>
      <c r="N37" s="5">
        <f>'DE_VIE only'!N37</f>
        <v>130.34762504452249</v>
      </c>
    </row>
    <row r="38" spans="1:14" x14ac:dyDescent="0.25">
      <c r="A38" s="2" t="s">
        <v>47</v>
      </c>
      <c r="B38" s="5">
        <f>'DE_VIE only'!B38</f>
        <v>162.55022769890169</v>
      </c>
      <c r="C38" s="5">
        <f>'DE_VIE only'!C38</f>
        <v>211.29722024233786</v>
      </c>
      <c r="D38" s="5">
        <f>'DE_VIE only'!D38</f>
        <v>204.0216550657386</v>
      </c>
      <c r="E38" s="5">
        <f>'DE_VIE only'!E38</f>
        <v>202.93471750848471</v>
      </c>
      <c r="F38" s="5">
        <f>'DE_VIE only'!F38</f>
        <v>199.24216327936617</v>
      </c>
      <c r="G38" s="5">
        <f>'DE_VIE only'!G38</f>
        <v>120.62758452931162</v>
      </c>
      <c r="H38" s="5">
        <f>'DE_VIE only'!H38</f>
        <v>42.281632051848582</v>
      </c>
      <c r="I38" s="5">
        <f>'DE_VIE only'!I38</f>
        <v>29.967256057629331</v>
      </c>
      <c r="J38" s="5">
        <f>'DE_VIE only'!J38</f>
        <v>32.854027531688715</v>
      </c>
      <c r="K38" s="5">
        <f>'DE_VIE only'!K38</f>
        <v>28.039633936558172</v>
      </c>
      <c r="L38" s="5">
        <f>'DE_VIE only'!L38</f>
        <v>21.09123146357188</v>
      </c>
      <c r="M38" s="5">
        <f>'DE_VIE only'!M38</f>
        <v>29.642029358743251</v>
      </c>
      <c r="N38" s="5">
        <f>'DE_VIE only'!N38</f>
        <v>68.877894000914239</v>
      </c>
    </row>
    <row r="39" spans="1:14" x14ac:dyDescent="0.25">
      <c r="A39" s="2" t="s">
        <v>48</v>
      </c>
      <c r="B39" s="5">
        <f>'DE_VIE only'!B39</f>
        <v>5.2447397598961665</v>
      </c>
      <c r="C39" s="5">
        <f>'DE_VIE only'!C39</f>
        <v>-1.5327623275997682</v>
      </c>
      <c r="D39" s="5">
        <f>'DE_VIE only'!D39</f>
        <v>2.1063945338792411</v>
      </c>
      <c r="E39" s="5">
        <f>'DE_VIE only'!E39</f>
        <v>0.59816374577694731</v>
      </c>
      <c r="F39" s="5">
        <f>'DE_VIE only'!F39</f>
        <v>-3.9384248797604826</v>
      </c>
      <c r="G39" s="5">
        <f>'DE_VIE only'!G39</f>
        <v>-6.1132082970483559</v>
      </c>
      <c r="H39" s="5">
        <f>'DE_VIE only'!H39</f>
        <v>-1.4314034720874003</v>
      </c>
      <c r="I39" s="5">
        <f>'DE_VIE only'!I39</f>
        <v>-2.9603945065709292</v>
      </c>
      <c r="J39" s="5">
        <f>'DE_VIE only'!J39</f>
        <v>-0.62784949736947038</v>
      </c>
      <c r="K39" s="5">
        <f>'DE_VIE only'!K39</f>
        <v>-7.5573708308308447</v>
      </c>
      <c r="L39" s="5">
        <f>'DE_VIE only'!L39</f>
        <v>-12.427536416989382</v>
      </c>
      <c r="M39" s="5">
        <f>'DE_VIE only'!M39</f>
        <v>-16.197645106119264</v>
      </c>
      <c r="N39" s="5">
        <f>'DE_VIE only'!N39</f>
        <v>-4.0804676527732342</v>
      </c>
    </row>
    <row r="40" spans="1:14" x14ac:dyDescent="0.25">
      <c r="A40" s="11" t="s">
        <v>55</v>
      </c>
      <c r="B40" s="5">
        <f>'DE_VIE only'!B40</f>
        <v>153.1353695434621</v>
      </c>
      <c r="C40" s="5">
        <f>'DE_VIE only'!C40</f>
        <v>162.73665485451286</v>
      </c>
      <c r="D40" s="5">
        <f>'DE_VIE only'!D40</f>
        <v>174.65586206144894</v>
      </c>
      <c r="E40" s="5">
        <f>'DE_VIE only'!E40</f>
        <v>168.19303250019897</v>
      </c>
      <c r="F40" s="5">
        <f>'DE_VIE only'!F40</f>
        <v>169.28163453786377</v>
      </c>
      <c r="G40" s="5">
        <f>'DE_VIE only'!G40</f>
        <v>112.88227037838681</v>
      </c>
      <c r="H40" s="5">
        <f>'DE_VIE only'!H40</f>
        <v>46.126951333155141</v>
      </c>
      <c r="I40" s="5">
        <f>'DE_VIE only'!I40</f>
        <v>32.28218580999274</v>
      </c>
      <c r="J40" s="5">
        <f>'DE_VIE only'!J40</f>
        <v>34.888091924128048</v>
      </c>
      <c r="K40" s="5">
        <f>'DE_VIE only'!K40</f>
        <v>29.184426633847306</v>
      </c>
      <c r="L40" s="5">
        <f>'DE_VIE only'!L40</f>
        <v>19.316587748278025</v>
      </c>
      <c r="M40" s="5">
        <f>'DE_VIE only'!M40</f>
        <v>26.448824673874903</v>
      </c>
      <c r="N40" s="5">
        <f>'DE_VIE only'!N40</f>
        <v>65.978953461840732</v>
      </c>
    </row>
    <row r="41" spans="1:14" x14ac:dyDescent="0.25">
      <c r="A41" s="2" t="s">
        <v>58</v>
      </c>
      <c r="B41" s="5">
        <f>'DE_VIE only'!B41</f>
        <v>-1.9137516491932018</v>
      </c>
      <c r="C41" s="5">
        <f>'DE_VIE only'!C41</f>
        <v>-5.4433725007003488</v>
      </c>
      <c r="D41" s="5">
        <f>'DE_VIE only'!D41</f>
        <v>-6.7084598727889464</v>
      </c>
      <c r="E41" s="5">
        <f>'DE_VIE only'!E41</f>
        <v>-10.454776402697593</v>
      </c>
      <c r="F41" s="5">
        <f>'DE_VIE only'!F41</f>
        <v>-12.247060207642487</v>
      </c>
      <c r="G41" s="5">
        <f>'DE_VIE only'!G41</f>
        <v>-0.26215375250743733</v>
      </c>
      <c r="H41" s="5">
        <f>'DE_VIE only'!H41</f>
        <v>1.9599279300769403</v>
      </c>
      <c r="I41" s="5">
        <f>'DE_VIE only'!I41</f>
        <v>1.8462016356546478</v>
      </c>
      <c r="J41" s="5">
        <f>'DE_VIE only'!J41</f>
        <v>5.4540751286158802</v>
      </c>
      <c r="K41" s="5">
        <f>'DE_VIE only'!K41</f>
        <v>5.2837014911334137</v>
      </c>
      <c r="L41" s="5">
        <f>'DE_VIE only'!L41</f>
        <v>1.7318590752872041</v>
      </c>
      <c r="M41" s="5">
        <f>'DE_VIE only'!M41</f>
        <v>-3.1074725770857299</v>
      </c>
      <c r="N41" s="5">
        <f>'DE_VIE only'!N41</f>
        <v>0.29271539352977882</v>
      </c>
    </row>
    <row r="42" spans="1:14" x14ac:dyDescent="0.25">
      <c r="A42" s="14" t="s">
        <v>63</v>
      </c>
    </row>
    <row r="43" spans="1:14" x14ac:dyDescent="0.25">
      <c r="A43" s="1"/>
    </row>
    <row r="44" spans="1:14" x14ac:dyDescent="0.25">
      <c r="B44" s="29">
        <v>2021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4" x14ac:dyDescent="0.25">
      <c r="A45" s="1"/>
      <c r="B45" s="26" t="s">
        <v>32</v>
      </c>
      <c r="C45" s="26" t="s">
        <v>33</v>
      </c>
      <c r="D45" s="26" t="s">
        <v>34</v>
      </c>
      <c r="E45" s="26" t="s">
        <v>14</v>
      </c>
      <c r="F45" s="26" t="s">
        <v>35</v>
      </c>
      <c r="G45" s="26" t="s">
        <v>36</v>
      </c>
      <c r="H45" s="26" t="s">
        <v>37</v>
      </c>
      <c r="I45" s="26" t="s">
        <v>15</v>
      </c>
      <c r="J45" s="26" t="s">
        <v>16</v>
      </c>
      <c r="K45" s="26" t="s">
        <v>38</v>
      </c>
      <c r="L45" s="26" t="s">
        <v>18</v>
      </c>
      <c r="M45" s="26" t="s">
        <v>39</v>
      </c>
      <c r="N45" s="26" t="s">
        <v>40</v>
      </c>
    </row>
    <row r="46" spans="1:14" x14ac:dyDescent="0.25">
      <c r="A46" s="30" t="s">
        <v>31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</row>
    <row r="47" spans="1:14" x14ac:dyDescent="0.25">
      <c r="A47" s="2" t="s">
        <v>44</v>
      </c>
      <c r="B47" s="3">
        <f>'DE_VIE only'!B47</f>
        <v>198295</v>
      </c>
      <c r="C47" s="3">
        <f>'DE_VIE only'!C47</f>
        <v>158786</v>
      </c>
      <c r="D47" s="3">
        <f>'DE_VIE only'!D47</f>
        <v>215637</v>
      </c>
      <c r="E47" s="3">
        <f>'DE_VIE only'!E47</f>
        <v>269127</v>
      </c>
      <c r="F47" s="3">
        <f>'DE_VIE only'!F47</f>
        <v>399518</v>
      </c>
      <c r="G47" s="3">
        <f>'DE_VIE only'!G47</f>
        <v>725244</v>
      </c>
      <c r="H47" s="3">
        <f>'DE_VIE only'!H47</f>
        <v>1474634</v>
      </c>
      <c r="I47" s="3">
        <f>'DE_VIE only'!I47</f>
        <v>1778146</v>
      </c>
      <c r="J47" s="3">
        <f>'DE_VIE only'!J47</f>
        <v>1575315</v>
      </c>
      <c r="K47" s="3">
        <f>'DE_VIE only'!K47</f>
        <v>1573155</v>
      </c>
      <c r="L47" s="3">
        <f>'DE_VIE only'!L47</f>
        <v>1116064</v>
      </c>
      <c r="M47" s="3">
        <f>'DE_VIE only'!M47</f>
        <v>921602</v>
      </c>
      <c r="N47" s="3">
        <f>'DE_VIE only'!N47</f>
        <v>10405523</v>
      </c>
    </row>
    <row r="48" spans="1:14" x14ac:dyDescent="0.25">
      <c r="A48" s="2" t="s">
        <v>45</v>
      </c>
      <c r="B48" s="3">
        <f>'DE_VIE only'!B48</f>
        <v>148310</v>
      </c>
      <c r="C48" s="3">
        <f>'DE_VIE only'!C48</f>
        <v>122115</v>
      </c>
      <c r="D48" s="3">
        <f>'DE_VIE only'!D48</f>
        <v>155837</v>
      </c>
      <c r="E48" s="3">
        <f>'DE_VIE only'!E48</f>
        <v>177654</v>
      </c>
      <c r="F48" s="3">
        <f>'DE_VIE only'!F48</f>
        <v>253580</v>
      </c>
      <c r="G48" s="3">
        <f>'DE_VIE only'!G48</f>
        <v>533030</v>
      </c>
      <c r="H48" s="3">
        <f>'DE_VIE only'!H48</f>
        <v>1101619</v>
      </c>
      <c r="I48" s="3">
        <f>'DE_VIE only'!I48</f>
        <v>1312802</v>
      </c>
      <c r="J48" s="3">
        <f>'DE_VIE only'!J48</f>
        <v>1224539</v>
      </c>
      <c r="K48" s="3">
        <f>'DE_VIE only'!K48</f>
        <v>1230000</v>
      </c>
      <c r="L48" s="3">
        <f>'DE_VIE only'!L48</f>
        <v>878710</v>
      </c>
      <c r="M48" s="3">
        <f>'DE_VIE only'!M48</f>
        <v>711582</v>
      </c>
      <c r="N48" s="3">
        <f>'DE_VIE only'!N48</f>
        <v>7849778</v>
      </c>
    </row>
    <row r="49" spans="1:14" x14ac:dyDescent="0.25">
      <c r="A49" s="2" t="s">
        <v>46</v>
      </c>
      <c r="B49" s="3">
        <f>'DE_VIE only'!B49</f>
        <v>47366</v>
      </c>
      <c r="C49" s="3">
        <f>'DE_VIE only'!C49</f>
        <v>35084</v>
      </c>
      <c r="D49" s="3">
        <f>'DE_VIE only'!D49</f>
        <v>57092</v>
      </c>
      <c r="E49" s="3">
        <f>'DE_VIE only'!E49</f>
        <v>89600</v>
      </c>
      <c r="F49" s="3">
        <f>'DE_VIE only'!F49</f>
        <v>143736</v>
      </c>
      <c r="G49" s="3">
        <f>'DE_VIE only'!G49</f>
        <v>188452</v>
      </c>
      <c r="H49" s="3">
        <f>'DE_VIE only'!H49</f>
        <v>367226</v>
      </c>
      <c r="I49" s="3">
        <f>'DE_VIE only'!I49</f>
        <v>460458</v>
      </c>
      <c r="J49" s="3">
        <f>'DE_VIE only'!J49</f>
        <v>346610</v>
      </c>
      <c r="K49" s="3">
        <f>'DE_VIE only'!K49</f>
        <v>340028</v>
      </c>
      <c r="L49" s="3">
        <f>'DE_VIE only'!L49</f>
        <v>234140</v>
      </c>
      <c r="M49" s="3">
        <f>'DE_VIE only'!M49</f>
        <v>205792</v>
      </c>
      <c r="N49" s="3">
        <f>'DE_VIE only'!N49</f>
        <v>2515584</v>
      </c>
    </row>
    <row r="50" spans="1:14" x14ac:dyDescent="0.25">
      <c r="A50" s="2" t="s">
        <v>47</v>
      </c>
      <c r="B50" s="3">
        <f>'DE_VIE only'!B50</f>
        <v>3733</v>
      </c>
      <c r="C50" s="3">
        <f>'DE_VIE only'!C50</f>
        <v>2806</v>
      </c>
      <c r="D50" s="3">
        <f>'DE_VIE only'!D50</f>
        <v>3879</v>
      </c>
      <c r="E50" s="3">
        <f>'DE_VIE only'!E50</f>
        <v>5009</v>
      </c>
      <c r="F50" s="3">
        <f>'DE_VIE only'!F50</f>
        <v>5806</v>
      </c>
      <c r="G50" s="3">
        <f>'DE_VIE only'!G50</f>
        <v>8222</v>
      </c>
      <c r="H50" s="3">
        <f>'DE_VIE only'!H50</f>
        <v>13578</v>
      </c>
      <c r="I50" s="3">
        <f>'DE_VIE only'!I50</f>
        <v>15270</v>
      </c>
      <c r="J50" s="3">
        <f>'DE_VIE only'!J50</f>
        <v>14674</v>
      </c>
      <c r="K50" s="3">
        <f>'DE_VIE only'!K50</f>
        <v>14533</v>
      </c>
      <c r="L50" s="3">
        <f>'DE_VIE only'!L50</f>
        <v>12408</v>
      </c>
      <c r="M50" s="3">
        <f>'DE_VIE only'!M50</f>
        <v>11649</v>
      </c>
      <c r="N50" s="3">
        <f>'DE_VIE only'!N50</f>
        <v>111567</v>
      </c>
    </row>
    <row r="51" spans="1:14" x14ac:dyDescent="0.25">
      <c r="A51" s="2" t="s">
        <v>48</v>
      </c>
      <c r="B51" s="6">
        <f>'DE_VIE only'!B51</f>
        <v>19734820.170000002</v>
      </c>
      <c r="C51" s="6">
        <f>'DE_VIE only'!C51</f>
        <v>18543188</v>
      </c>
      <c r="D51" s="6">
        <f>'DE_VIE only'!D51</f>
        <v>21546981</v>
      </c>
      <c r="E51" s="6">
        <f>'DE_VIE only'!E51</f>
        <v>21803158.57</v>
      </c>
      <c r="F51" s="6">
        <f>'DE_VIE only'!F51</f>
        <v>21814697.149999999</v>
      </c>
      <c r="G51" s="6">
        <f>'DE_VIE only'!G51</f>
        <v>21353897.93</v>
      </c>
      <c r="H51" s="6">
        <f>'DE_VIE only'!H51</f>
        <v>21691015.57</v>
      </c>
      <c r="I51" s="6">
        <f>'DE_VIE only'!I51</f>
        <v>20249187.689999998</v>
      </c>
      <c r="J51" s="6">
        <f>'DE_VIE only'!J51</f>
        <v>21440358.009999998</v>
      </c>
      <c r="K51" s="6">
        <f>'DE_VIE only'!K51</f>
        <v>24678495.23</v>
      </c>
      <c r="L51" s="6">
        <f>'DE_VIE only'!L51</f>
        <v>24496433.949999999</v>
      </c>
      <c r="M51" s="6">
        <f>'DE_VIE only'!M51</f>
        <v>23947097.77</v>
      </c>
      <c r="N51" s="6">
        <f>'DE_VIE only'!N51</f>
        <v>261299331.03999999</v>
      </c>
    </row>
    <row r="52" spans="1:14" x14ac:dyDescent="0.25">
      <c r="A52" s="11" t="s">
        <v>55</v>
      </c>
      <c r="B52" s="3">
        <f>'DE_VIE only'!B52</f>
        <v>170873</v>
      </c>
      <c r="C52" s="3">
        <f>'DE_VIE only'!C52</f>
        <v>141662</v>
      </c>
      <c r="D52" s="3">
        <f>'DE_VIE only'!D52</f>
        <v>183502</v>
      </c>
      <c r="E52" s="3">
        <f>'DE_VIE only'!E52</f>
        <v>238737</v>
      </c>
      <c r="F52" s="3">
        <f>'DE_VIE only'!F52</f>
        <v>264197</v>
      </c>
      <c r="G52" s="3">
        <f>'DE_VIE only'!G52</f>
        <v>346973</v>
      </c>
      <c r="H52" s="3">
        <f>'DE_VIE only'!H52</f>
        <v>553724</v>
      </c>
      <c r="I52" s="3">
        <f>'DE_VIE only'!I52</f>
        <v>619450</v>
      </c>
      <c r="J52" s="3">
        <f>'DE_VIE only'!J52</f>
        <v>590574</v>
      </c>
      <c r="K52" s="3">
        <f>'DE_VIE only'!K52</f>
        <v>598021</v>
      </c>
      <c r="L52" s="3">
        <f>'DE_VIE only'!L52</f>
        <v>523959</v>
      </c>
      <c r="M52" s="3">
        <f>'DE_VIE only'!M52</f>
        <v>501648</v>
      </c>
      <c r="N52" s="3">
        <f>'DE_VIE only'!N52</f>
        <v>4733320</v>
      </c>
    </row>
    <row r="53" spans="1:14" x14ac:dyDescent="0.25">
      <c r="A53" s="2" t="s">
        <v>56</v>
      </c>
      <c r="B53" s="5">
        <f>'DE_VIE only'!B53</f>
        <v>23.886633551022467</v>
      </c>
      <c r="C53" s="5">
        <f>'DE_VIE only'!C53</f>
        <v>22.095146927310971</v>
      </c>
      <c r="D53" s="5">
        <f>'DE_VIE only'!D53</f>
        <v>26.475975829750926</v>
      </c>
      <c r="E53" s="5">
        <f>'DE_VIE only'!E53</f>
        <v>33.292832008679916</v>
      </c>
      <c r="F53" s="5">
        <f>'DE_VIE only'!F53</f>
        <v>35.977352710015573</v>
      </c>
      <c r="G53" s="5">
        <f>'DE_VIE only'!G53</f>
        <v>25.984634136924949</v>
      </c>
      <c r="H53" s="5">
        <f>'DE_VIE only'!H53</f>
        <v>24.902857251358643</v>
      </c>
      <c r="I53" s="5">
        <f>'DE_VIE only'!I53</f>
        <v>25.89539891549963</v>
      </c>
      <c r="J53" s="5">
        <f>'DE_VIE only'!J53</f>
        <v>22.002583610262075</v>
      </c>
      <c r="K53" s="5">
        <f>'DE_VIE only'!K53</f>
        <v>21.614399089727332</v>
      </c>
      <c r="L53" s="5">
        <f>'DE_VIE only'!L53</f>
        <v>20.979083636780686</v>
      </c>
      <c r="M53" s="5">
        <f>'DE_VIE only'!M53</f>
        <v>22.329812652316292</v>
      </c>
      <c r="N53" s="5">
        <f>'DE_VIE only'!N53</f>
        <v>24.175469123464531</v>
      </c>
    </row>
    <row r="54" spans="1:14" x14ac:dyDescent="0.25">
      <c r="A54" s="30" t="s">
        <v>54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</row>
    <row r="55" spans="1:14" x14ac:dyDescent="0.25">
      <c r="A55" s="2" t="s">
        <v>44</v>
      </c>
      <c r="B55" s="5">
        <f>'DE_VIE only'!B55</f>
        <v>-90.52884571754997</v>
      </c>
      <c r="C55" s="5">
        <f>'DE_VIE only'!C55</f>
        <v>-92.129414149765481</v>
      </c>
      <c r="D55" s="5">
        <f>'DE_VIE only'!D55</f>
        <v>-73.327239397665167</v>
      </c>
      <c r="E55" s="5">
        <f>'DE_VIE only'!E55</f>
        <v>2030.5177327422421</v>
      </c>
      <c r="F55" s="5">
        <f>'DE_VIE only'!F55</f>
        <v>1877.6160776160775</v>
      </c>
      <c r="G55" s="5">
        <f>'DE_VIE only'!G55</f>
        <v>425.06733080420497</v>
      </c>
      <c r="H55" s="5">
        <f>'DE_VIE only'!H55</f>
        <v>155.84850009542484</v>
      </c>
      <c r="I55" s="5">
        <f>'DE_VIE only'!I55</f>
        <v>122.90464275506569</v>
      </c>
      <c r="J55" s="5">
        <f>'DE_VIE only'!J55</f>
        <v>180.18201964616972</v>
      </c>
      <c r="K55" s="5">
        <f>'DE_VIE only'!K55</f>
        <v>316.06079760491082</v>
      </c>
      <c r="L55" s="5">
        <f>'DE_VIE only'!L55</f>
        <v>516.21842475775054</v>
      </c>
      <c r="M55" s="5">
        <f>'DE_VIE only'!M55</f>
        <v>306.28380731538505</v>
      </c>
      <c r="N55" s="5">
        <f>'DE_VIE only'!N55</f>
        <v>33.183227615526967</v>
      </c>
    </row>
    <row r="56" spans="1:14" x14ac:dyDescent="0.25">
      <c r="A56" s="2" t="s">
        <v>45</v>
      </c>
      <c r="B56" s="5">
        <f>'DE_VIE only'!B56</f>
        <v>-91.085221459905441</v>
      </c>
      <c r="C56" s="5">
        <f>'DE_VIE only'!C56</f>
        <v>-92.516669965627486</v>
      </c>
      <c r="D56" s="5">
        <f>'DE_VIE only'!D56</f>
        <v>-76.264549361975639</v>
      </c>
      <c r="E56" s="5">
        <f>'DE_VIE only'!E56</f>
        <v>1348.6993394764741</v>
      </c>
      <c r="F56" s="5">
        <f>'DE_VIE only'!F56</f>
        <v>1198.3462188316012</v>
      </c>
      <c r="G56" s="5">
        <f>'DE_VIE only'!G56</f>
        <v>341.24269465737325</v>
      </c>
      <c r="H56" s="5">
        <f>'DE_VIE only'!H56</f>
        <v>126.48323814458</v>
      </c>
      <c r="I56" s="5">
        <f>'DE_VIE only'!I56</f>
        <v>97.899208434521356</v>
      </c>
      <c r="J56" s="5">
        <f>'DE_VIE only'!J56</f>
        <v>170.14948751549807</v>
      </c>
      <c r="K56" s="5">
        <f>'DE_VIE only'!K56</f>
        <v>339.48976310429845</v>
      </c>
      <c r="L56" s="5">
        <f>'DE_VIE only'!L56</f>
        <v>533.6698637051993</v>
      </c>
      <c r="M56" s="5">
        <f>'DE_VIE only'!M56</f>
        <v>312.11949219292967</v>
      </c>
      <c r="N56" s="5">
        <f>'DE_VIE only'!N56</f>
        <v>24.621805781345252</v>
      </c>
    </row>
    <row r="57" spans="1:14" x14ac:dyDescent="0.25">
      <c r="A57" s="2" t="s">
        <v>46</v>
      </c>
      <c r="B57" s="5">
        <f>'DE_VIE only'!B57</f>
        <v>-88.898888623270949</v>
      </c>
      <c r="C57" s="5">
        <f>'DE_VIE only'!C57</f>
        <v>-90.87812716125778</v>
      </c>
      <c r="D57" s="5">
        <f>'DE_VIE only'!D57</f>
        <v>-62.063603864605895</v>
      </c>
      <c r="E57" s="5">
        <f>'DE_VIE only'!E57</f>
        <v>27554.320987654319</v>
      </c>
      <c r="F57" s="5">
        <f>'DE_VIE only'!F57</f>
        <v>30352.542372881355</v>
      </c>
      <c r="G57" s="5">
        <f>'DE_VIE only'!G57</f>
        <v>989.56984273820547</v>
      </c>
      <c r="H57" s="5">
        <f>'DE_VIE only'!H57</f>
        <v>310.7122086520825</v>
      </c>
      <c r="I57" s="5">
        <f>'DE_VIE only'!I57</f>
        <v>245.9541090023892</v>
      </c>
      <c r="J57" s="5">
        <f>'DE_VIE only'!J57</f>
        <v>223.04695509534551</v>
      </c>
      <c r="K57" s="5">
        <f>'DE_VIE only'!K57</f>
        <v>253.50355553707323</v>
      </c>
      <c r="L57" s="5">
        <f>'DE_VIE only'!L57</f>
        <v>476.52910469811883</v>
      </c>
      <c r="M57" s="5">
        <f>'DE_VIE only'!M57</f>
        <v>299.87564122493393</v>
      </c>
      <c r="N57" s="5">
        <f>'DE_VIE only'!N57</f>
        <v>67.935559759831122</v>
      </c>
    </row>
    <row r="58" spans="1:14" x14ac:dyDescent="0.25">
      <c r="A58" s="2" t="s">
        <v>47</v>
      </c>
      <c r="B58" s="5">
        <f>'DE_VIE only'!B58</f>
        <v>-80.863279848259609</v>
      </c>
      <c r="C58" s="5">
        <f>'DE_VIE only'!C58</f>
        <v>-84.935845815214478</v>
      </c>
      <c r="D58" s="5">
        <f>'DE_VIE only'!D58</f>
        <v>-62.983109075293441</v>
      </c>
      <c r="E58" s="5">
        <f>'DE_VIE only'!E58</f>
        <v>421.77083333333331</v>
      </c>
      <c r="F58" s="5">
        <f>'DE_VIE only'!F58</f>
        <v>444.1424554826616</v>
      </c>
      <c r="G58" s="5">
        <f>'DE_VIE only'!G58</f>
        <v>235.18141051773341</v>
      </c>
      <c r="H58" s="5">
        <f>'DE_VIE only'!H58</f>
        <v>77.536610878661079</v>
      </c>
      <c r="I58" s="5">
        <f>'DE_VIE only'!I58</f>
        <v>45.511720983419089</v>
      </c>
      <c r="J58" s="5">
        <f>'DE_VIE only'!J58</f>
        <v>57.193358328869849</v>
      </c>
      <c r="K58" s="5">
        <f>'DE_VIE only'!K58</f>
        <v>108.03034640709993</v>
      </c>
      <c r="L58" s="5">
        <f>'DE_VIE only'!L58</f>
        <v>192.15917117965625</v>
      </c>
      <c r="M58" s="5">
        <f>'DE_VIE only'!M58</f>
        <v>185.72479764532744</v>
      </c>
      <c r="N58" s="5">
        <f>'DE_VIE only'!N58</f>
        <v>16.36107634543178</v>
      </c>
    </row>
    <row r="59" spans="1:14" x14ac:dyDescent="0.25">
      <c r="A59" s="2" t="s">
        <v>48</v>
      </c>
      <c r="B59" s="5">
        <f>'DE_VIE only'!B59</f>
        <v>-3.0539144102296301</v>
      </c>
      <c r="C59" s="5">
        <f>'DE_VIE only'!C59</f>
        <v>-10.952954122483948</v>
      </c>
      <c r="D59" s="5">
        <f>'DE_VIE only'!D59</f>
        <v>-2.694963955287244</v>
      </c>
      <c r="E59" s="5">
        <f>'DE_VIE only'!E59</f>
        <v>49.96706485009237</v>
      </c>
      <c r="F59" s="5">
        <f>'DE_VIE only'!F59</f>
        <v>40.33256449018976</v>
      </c>
      <c r="G59" s="5">
        <f>'DE_VIE only'!G59</f>
        <v>48.057715536323499</v>
      </c>
      <c r="H59" s="5">
        <f>'DE_VIE only'!H59</f>
        <v>36.881969390858529</v>
      </c>
      <c r="I59" s="5">
        <f>'DE_VIE only'!I59</f>
        <v>26.172149307406411</v>
      </c>
      <c r="J59" s="5">
        <f>'DE_VIE only'!J59</f>
        <v>18.112314727483781</v>
      </c>
      <c r="K59" s="5">
        <f>'DE_VIE only'!K59</f>
        <v>26.316779059454866</v>
      </c>
      <c r="L59" s="5">
        <f>'DE_VIE only'!L59</f>
        <v>17.742821040330913</v>
      </c>
      <c r="M59" s="5">
        <f>'DE_VIE only'!M59</f>
        <v>21.759771410693276</v>
      </c>
      <c r="N59" s="5">
        <f>'DE_VIE only'!N59</f>
        <v>19.923695462485512</v>
      </c>
    </row>
    <row r="60" spans="1:14" x14ac:dyDescent="0.25">
      <c r="A60" s="11" t="s">
        <v>55</v>
      </c>
      <c r="B60" s="5">
        <f>'DE_VIE only'!B60</f>
        <v>-78.629468478800561</v>
      </c>
      <c r="C60" s="5">
        <f>'DE_VIE only'!C60</f>
        <v>-81.219856877338202</v>
      </c>
      <c r="D60" s="5">
        <f>'DE_VIE only'!D60</f>
        <v>-59.979324693905141</v>
      </c>
      <c r="E60" s="5">
        <f>'DE_VIE only'!E60</f>
        <v>171.77073254026979</v>
      </c>
      <c r="F60" s="5">
        <f>'DE_VIE only'!F60</f>
        <v>177.31977159172021</v>
      </c>
      <c r="G60" s="5">
        <f>'DE_VIE only'!G60</f>
        <v>182.58582074357616</v>
      </c>
      <c r="H60" s="5">
        <f>'DE_VIE only'!H60</f>
        <v>83.563233251451166</v>
      </c>
      <c r="I60" s="5">
        <f>'DE_VIE only'!I60</f>
        <v>57.569945590101938</v>
      </c>
      <c r="J60" s="5">
        <f>'DE_VIE only'!J60</f>
        <v>72.589096541344603</v>
      </c>
      <c r="K60" s="5">
        <f>'DE_VIE only'!K60</f>
        <v>125.96845621353646</v>
      </c>
      <c r="L60" s="5">
        <f>'DE_VIE only'!L60</f>
        <v>181.97277996329763</v>
      </c>
      <c r="M60" s="5">
        <f>'DE_VIE only'!M60</f>
        <v>175.71863560915014</v>
      </c>
      <c r="N60" s="5">
        <f>'DE_VIE only'!N60</f>
        <v>18.698561895999212</v>
      </c>
    </row>
    <row r="61" spans="1:14" x14ac:dyDescent="0.25">
      <c r="A61" s="2" t="s">
        <v>58</v>
      </c>
      <c r="B61" s="5">
        <f>'DE_VIE only'!B61</f>
        <v>3.5072333294979003</v>
      </c>
      <c r="C61" s="5">
        <f>'DE_VIE only'!C61</f>
        <v>3.0308874447236995</v>
      </c>
      <c r="D61" s="5">
        <f>'DE_VIE only'!D61</f>
        <v>7.8609402185720576</v>
      </c>
      <c r="E61" s="5">
        <f>'DE_VIE only'!E61</f>
        <v>30.72791750583001</v>
      </c>
      <c r="F61" s="5">
        <f>'DE_VIE only'!F61</f>
        <v>33.640950373613236</v>
      </c>
      <c r="G61" s="5">
        <f>'DE_VIE only'!G61</f>
        <v>13.462552529094303</v>
      </c>
      <c r="H61" s="5">
        <f>'DE_VIE only'!H61</f>
        <v>9.389905501614555</v>
      </c>
      <c r="I61" s="5">
        <f>'DE_VIE only'!I61</f>
        <v>9.210513567832038</v>
      </c>
      <c r="J61" s="5">
        <f>'DE_VIE only'!J61</f>
        <v>2.9195115796420801</v>
      </c>
      <c r="K61" s="5">
        <f>'DE_VIE only'!K61</f>
        <v>-3.8249606682247794</v>
      </c>
      <c r="L61" s="5">
        <f>'DE_VIE only'!L61</f>
        <v>-1.4442385618224094</v>
      </c>
      <c r="M61" s="5">
        <f>'DE_VIE only'!M61</f>
        <v>-0.3578441232538303</v>
      </c>
      <c r="N61" s="5">
        <f>'DE_VIE only'!N61</f>
        <v>5.002835218011807</v>
      </c>
    </row>
    <row r="62" spans="1:14" x14ac:dyDescent="0.25">
      <c r="A62" s="14" t="s">
        <v>60</v>
      </c>
    </row>
    <row r="64" spans="1:14" x14ac:dyDescent="0.25">
      <c r="B64" s="29">
        <v>2020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 x14ac:dyDescent="0.25">
      <c r="A65" s="1"/>
      <c r="B65" s="26" t="s">
        <v>32</v>
      </c>
      <c r="C65" s="26" t="s">
        <v>33</v>
      </c>
      <c r="D65" s="26" t="s">
        <v>34</v>
      </c>
      <c r="E65" s="26" t="s">
        <v>14</v>
      </c>
      <c r="F65" s="26" t="s">
        <v>35</v>
      </c>
      <c r="G65" s="26" t="s">
        <v>36</v>
      </c>
      <c r="H65" s="26" t="s">
        <v>37</v>
      </c>
      <c r="I65" s="26" t="s">
        <v>15</v>
      </c>
      <c r="J65" s="26" t="s">
        <v>16</v>
      </c>
      <c r="K65" s="26" t="s">
        <v>38</v>
      </c>
      <c r="L65" s="26" t="s">
        <v>18</v>
      </c>
      <c r="M65" s="26" t="s">
        <v>39</v>
      </c>
      <c r="N65" s="26" t="s">
        <v>40</v>
      </c>
    </row>
    <row r="66" spans="1:14" x14ac:dyDescent="0.25">
      <c r="A66" s="33" t="s">
        <v>31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 x14ac:dyDescent="0.25">
      <c r="A67" s="2" t="s">
        <v>44</v>
      </c>
      <c r="B67" s="3">
        <f>'DE_VIE Gruppe inkl. MLA und KSC'!B103</f>
        <v>2093673</v>
      </c>
      <c r="C67" s="3">
        <f>'DE_VIE Gruppe inkl. MLA und KSC'!C103</f>
        <v>2017461</v>
      </c>
      <c r="D67" s="3">
        <f>'DE_VIE Gruppe inkl. MLA und KSC'!D103</f>
        <v>808454</v>
      </c>
      <c r="E67" s="3">
        <f>'DE_VIE only'!E67</f>
        <v>12632</v>
      </c>
      <c r="F67" s="3">
        <f>'DE_VIE only'!F67</f>
        <v>20202</v>
      </c>
      <c r="G67" s="3">
        <f>'DE_VIE only'!G67</f>
        <v>138124</v>
      </c>
      <c r="H67" s="3">
        <f>'DE_VIE only'!H67</f>
        <v>576370</v>
      </c>
      <c r="I67" s="3">
        <f>'DE_VIE only'!I67</f>
        <v>797716</v>
      </c>
      <c r="J67" s="3">
        <f>'DE_VIE only'!J67</f>
        <v>562247</v>
      </c>
      <c r="K67" s="3">
        <f>'DE_VIE only'!K67</f>
        <v>378107</v>
      </c>
      <c r="L67" s="3">
        <f>'DE_VIE only'!L67</f>
        <v>181115</v>
      </c>
      <c r="M67" s="3">
        <f>'DE_VIE only'!M67</f>
        <v>226837</v>
      </c>
      <c r="N67" s="3">
        <f>'DE_VIE Gruppe inkl. MLA und KSC'!O103</f>
        <v>7812938</v>
      </c>
    </row>
    <row r="68" spans="1:14" x14ac:dyDescent="0.25">
      <c r="A68" s="2" t="s">
        <v>45</v>
      </c>
      <c r="B68" s="3">
        <f>'DE_VIE Gruppe inkl. MLA und KSC'!B104</f>
        <v>1663642</v>
      </c>
      <c r="C68" s="3">
        <f>'DE_VIE Gruppe inkl. MLA und KSC'!C104</f>
        <v>1631827</v>
      </c>
      <c r="D68" s="3">
        <f>'DE_VIE Gruppe inkl. MLA und KSC'!D104</f>
        <v>656558</v>
      </c>
      <c r="E68" s="3">
        <f>'DE_VIE only'!E68</f>
        <v>12263</v>
      </c>
      <c r="F68" s="3">
        <f>'DE_VIE only'!F68</f>
        <v>19531</v>
      </c>
      <c r="G68" s="3">
        <f>'DE_VIE only'!G68</f>
        <v>120802</v>
      </c>
      <c r="H68" s="3">
        <f>'DE_VIE only'!H68</f>
        <v>486402</v>
      </c>
      <c r="I68" s="3">
        <f>'DE_VIE only'!I68</f>
        <v>663369</v>
      </c>
      <c r="J68" s="3">
        <f>'DE_VIE only'!J68</f>
        <v>453282</v>
      </c>
      <c r="K68" s="3">
        <f>'DE_VIE only'!K68</f>
        <v>279870</v>
      </c>
      <c r="L68" s="3">
        <f>'DE_VIE only'!L68</f>
        <v>138670</v>
      </c>
      <c r="M68" s="3">
        <f>'DE_VIE only'!M68</f>
        <v>172664</v>
      </c>
      <c r="N68" s="3">
        <f>'DE_VIE Gruppe inkl. MLA und KSC'!O104</f>
        <v>6298880</v>
      </c>
    </row>
    <row r="69" spans="1:14" x14ac:dyDescent="0.25">
      <c r="A69" s="2" t="s">
        <v>46</v>
      </c>
      <c r="B69" s="3">
        <f>'DE_VIE Gruppe inkl. MLA und KSC'!B105</f>
        <v>426678</v>
      </c>
      <c r="C69" s="3">
        <f>'DE_VIE Gruppe inkl. MLA und KSC'!C105</f>
        <v>384614</v>
      </c>
      <c r="D69" s="3">
        <f>'DE_VIE Gruppe inkl. MLA und KSC'!D105</f>
        <v>150494</v>
      </c>
      <c r="E69" s="3">
        <f>'DE_VIE only'!E69</f>
        <v>324</v>
      </c>
      <c r="F69" s="3">
        <f>'DE_VIE only'!F69</f>
        <v>472</v>
      </c>
      <c r="G69" s="3">
        <f>'DE_VIE only'!G69</f>
        <v>17296</v>
      </c>
      <c r="H69" s="3">
        <f>'DE_VIE only'!H69</f>
        <v>89412</v>
      </c>
      <c r="I69" s="3">
        <f>'DE_VIE only'!I69</f>
        <v>133098</v>
      </c>
      <c r="J69" s="3">
        <f>'DE_VIE only'!J69</f>
        <v>107294</v>
      </c>
      <c r="K69" s="3">
        <f>'DE_VIE only'!K69</f>
        <v>96188</v>
      </c>
      <c r="L69" s="3">
        <f>'DE_VIE only'!L69</f>
        <v>40612</v>
      </c>
      <c r="M69" s="3">
        <f>'DE_VIE only'!M69</f>
        <v>51464</v>
      </c>
      <c r="N69" s="3">
        <f>'DE_VIE Gruppe inkl. MLA und KSC'!O105</f>
        <v>1497946</v>
      </c>
    </row>
    <row r="70" spans="1:14" x14ac:dyDescent="0.25">
      <c r="A70" s="2" t="s">
        <v>47</v>
      </c>
      <c r="B70" s="3">
        <f>'DE_VIE Gruppe inkl. MLA und KSC'!B106</f>
        <v>19507</v>
      </c>
      <c r="C70" s="3">
        <f>'DE_VIE Gruppe inkl. MLA und KSC'!C106</f>
        <v>18627</v>
      </c>
      <c r="D70" s="3">
        <f>'DE_VIE Gruppe inkl. MLA und KSC'!D106</f>
        <v>10479</v>
      </c>
      <c r="E70" s="3">
        <f>'DE_VIE only'!E70</f>
        <v>960</v>
      </c>
      <c r="F70" s="3">
        <f>'DE_VIE only'!F70</f>
        <v>1067</v>
      </c>
      <c r="G70" s="3">
        <f>'DE_VIE only'!G70</f>
        <v>2453</v>
      </c>
      <c r="H70" s="3">
        <f>'DE_VIE only'!H70</f>
        <v>7648</v>
      </c>
      <c r="I70" s="3">
        <f>'DE_VIE only'!I70</f>
        <v>10494</v>
      </c>
      <c r="J70" s="3">
        <f>'DE_VIE only'!J70</f>
        <v>9335</v>
      </c>
      <c r="K70" s="3">
        <f>'DE_VIE only'!K70</f>
        <v>6986</v>
      </c>
      <c r="L70" s="3">
        <f>'DE_VIE only'!L70</f>
        <v>4247</v>
      </c>
      <c r="M70" s="3">
        <f>'DE_VIE only'!M70</f>
        <v>4077</v>
      </c>
      <c r="N70" s="3">
        <f>'DE_VIE Gruppe inkl. MLA und KSC'!O106</f>
        <v>95880</v>
      </c>
    </row>
    <row r="71" spans="1:14" x14ac:dyDescent="0.25">
      <c r="A71" s="2" t="s">
        <v>48</v>
      </c>
      <c r="B71" s="6">
        <f>'DE_VIE Gruppe inkl. MLA und KSC'!B107</f>
        <v>20356489.949999999</v>
      </c>
      <c r="C71" s="6">
        <f>'DE_VIE Gruppe inkl. MLA und KSC'!C107</f>
        <v>20824035</v>
      </c>
      <c r="D71" s="6">
        <f>'DE_VIE Gruppe inkl. MLA und KSC'!D107</f>
        <v>22143747</v>
      </c>
      <c r="E71" s="6">
        <f>'DE_VIE only'!E71</f>
        <v>14538631.26</v>
      </c>
      <c r="F71" s="6">
        <f>'DE_VIE only'!F71</f>
        <v>15545000</v>
      </c>
      <c r="G71" s="6">
        <f>'DE_VIE only'!G71</f>
        <v>14422685</v>
      </c>
      <c r="H71" s="6">
        <f>'DE_VIE only'!H71</f>
        <v>15846510.439999999</v>
      </c>
      <c r="I71" s="6">
        <f>'DE_VIE only'!I71</f>
        <v>16048856.9</v>
      </c>
      <c r="J71" s="6">
        <f>'DE_VIE only'!J71</f>
        <v>18152517</v>
      </c>
      <c r="K71" s="6">
        <f>'DE_VIE only'!K71</f>
        <v>19536989</v>
      </c>
      <c r="L71" s="6">
        <f>'DE_VIE only'!L71</f>
        <v>20805034</v>
      </c>
      <c r="M71" s="6">
        <f>'DE_VIE only'!M71</f>
        <v>19667495.670000002</v>
      </c>
      <c r="N71" s="6">
        <f>'DE_VIE Gruppe inkl. MLA und KSC'!O107</f>
        <v>217887991.22000003</v>
      </c>
    </row>
    <row r="72" spans="1:14" x14ac:dyDescent="0.25">
      <c r="A72" s="11" t="s">
        <v>55</v>
      </c>
      <c r="B72" s="3">
        <v>799573</v>
      </c>
      <c r="C72" s="3">
        <f>'DE_VIE only'!C72</f>
        <v>754318</v>
      </c>
      <c r="D72" s="3">
        <f>'DE_VIE only'!D72</f>
        <v>458518</v>
      </c>
      <c r="E72" s="3">
        <f>'DE_VIE only'!E72</f>
        <v>87845</v>
      </c>
      <c r="F72" s="3">
        <f>'DE_VIE only'!F72</f>
        <v>95268</v>
      </c>
      <c r="G72" s="3">
        <f>'DE_VIE only'!G72</f>
        <v>122785</v>
      </c>
      <c r="H72" s="3">
        <f>'DE_VIE only'!H72</f>
        <v>301653</v>
      </c>
      <c r="I72" s="3">
        <f>'DE_VIE only'!I72</f>
        <v>393127</v>
      </c>
      <c r="J72" s="3">
        <f>'DE_VIE only'!J72</f>
        <v>342185</v>
      </c>
      <c r="K72" s="3">
        <f>'DE_VIE only'!K72</f>
        <v>264648</v>
      </c>
      <c r="L72" s="3">
        <f>'DE_VIE only'!L72</f>
        <v>185819</v>
      </c>
      <c r="M72" s="3">
        <f>'DE_VIE only'!M72</f>
        <v>181942</v>
      </c>
      <c r="N72" s="3">
        <f>SUM(B72:M72)</f>
        <v>3987681</v>
      </c>
    </row>
    <row r="73" spans="1:14" x14ac:dyDescent="0.25">
      <c r="A73" s="2" t="s">
        <v>56</v>
      </c>
      <c r="B73" s="5">
        <f>B69/B67*100</f>
        <v>20.379400221524566</v>
      </c>
      <c r="C73" s="5">
        <f>C69/C67*100</f>
        <v>19.064259482587271</v>
      </c>
      <c r="D73" s="5">
        <f>'DE_VIE only'!D73</f>
        <v>18.615035611178868</v>
      </c>
      <c r="E73" s="5">
        <f>'DE_VIE only'!E73</f>
        <v>2.5649145028499047</v>
      </c>
      <c r="F73" s="5">
        <f>'DE_VIE only'!F73</f>
        <v>2.3364023364023363</v>
      </c>
      <c r="G73" s="5">
        <f>'DE_VIE only'!G73</f>
        <v>12.522081607830646</v>
      </c>
      <c r="H73" s="5">
        <f>'DE_VIE only'!H73</f>
        <v>15.512951749744088</v>
      </c>
      <c r="I73" s="5">
        <f>'DE_VIE only'!I73</f>
        <v>16.684885347667592</v>
      </c>
      <c r="J73" s="5">
        <f>'DE_VIE only'!J73</f>
        <v>19.083072030619995</v>
      </c>
      <c r="K73" s="5">
        <f>'DE_VIE only'!K73</f>
        <v>25.439359757952111</v>
      </c>
      <c r="L73" s="5">
        <f>'DE_VIE only'!L73</f>
        <v>22.423322198603096</v>
      </c>
      <c r="M73" s="5">
        <f>'DE_VIE only'!M73</f>
        <v>22.687656775570122</v>
      </c>
      <c r="N73" s="5">
        <f>N69/N67*100</f>
        <v>19.172633905452724</v>
      </c>
    </row>
    <row r="74" spans="1:14" x14ac:dyDescent="0.25">
      <c r="A74" s="30" t="s">
        <v>54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</row>
    <row r="75" spans="1:14" x14ac:dyDescent="0.25">
      <c r="A75" s="2" t="s">
        <v>44</v>
      </c>
      <c r="B75" s="5">
        <f t="shared" ref="B75:C80" si="0">(B67/B87-1)*100</f>
        <v>14.350685419321296</v>
      </c>
      <c r="C75" s="5">
        <f t="shared" si="0"/>
        <v>8.2510055331149736</v>
      </c>
      <c r="D75" s="5">
        <f>'DE_VIE only'!D75</f>
        <v>-65.817184892407852</v>
      </c>
      <c r="E75" s="5">
        <f>'DE_VIE only'!E75</f>
        <v>-99.53968101264347</v>
      </c>
      <c r="F75" s="5">
        <f>'DE_VIE only'!F75</f>
        <v>-99.297849512071096</v>
      </c>
      <c r="G75" s="5">
        <f>'DE_VIE only'!G75</f>
        <v>-95.373055831918023</v>
      </c>
      <c r="H75" s="5">
        <f>'DE_VIE only'!H75</f>
        <v>-81.768520275827157</v>
      </c>
      <c r="I75" s="5">
        <f>'DE_VIE only'!I75</f>
        <v>-74.683880140398983</v>
      </c>
      <c r="J75" s="5">
        <f>'DE_VIE only'!J75</f>
        <v>-81.11624495241</v>
      </c>
      <c r="K75" s="5">
        <f>'DE_VIE only'!K75</f>
        <v>-86.724036773140426</v>
      </c>
      <c r="L75" s="5">
        <f>'DE_VIE only'!L75</f>
        <v>-92.425794828387993</v>
      </c>
      <c r="M75" s="5">
        <f>'DE_VIE only'!M75</f>
        <v>-90.804544116800528</v>
      </c>
      <c r="N75" s="5">
        <f>'DE_VIE only'!N75</f>
        <v>-75.324075034736225</v>
      </c>
    </row>
    <row r="76" spans="1:14" x14ac:dyDescent="0.25">
      <c r="A76" s="2" t="s">
        <v>45</v>
      </c>
      <c r="B76" s="5">
        <f t="shared" si="0"/>
        <v>14.882327309690368</v>
      </c>
      <c r="C76" s="5">
        <f t="shared" si="0"/>
        <v>8.3407305409179067</v>
      </c>
      <c r="D76" s="5">
        <f>'DE_VIE only'!D76</f>
        <v>-64.144516780139838</v>
      </c>
      <c r="E76" s="5">
        <f>'DE_VIE only'!E76</f>
        <v>-99.414491560666704</v>
      </c>
      <c r="F76" s="5">
        <f>'DE_VIE only'!F76</f>
        <v>-99.119677998034817</v>
      </c>
      <c r="G76" s="5">
        <f>'DE_VIE only'!G76</f>
        <v>-94.69910224112806</v>
      </c>
      <c r="H76" s="5">
        <f>'DE_VIE only'!H76</f>
        <v>-79.357137036810684</v>
      </c>
      <c r="I76" s="5">
        <f>'DE_VIE only'!I76</f>
        <v>-71.951163823174994</v>
      </c>
      <c r="J76" s="5">
        <f>'DE_VIE only'!J76</f>
        <v>-79.819063350088371</v>
      </c>
      <c r="K76" s="5">
        <f>'DE_VIE only'!K76</f>
        <v>-86.722439347920769</v>
      </c>
      <c r="L76" s="5">
        <f>'DE_VIE only'!L76</f>
        <v>-92.555258429222349</v>
      </c>
      <c r="M76" s="5">
        <f>'DE_VIE only'!M76</f>
        <v>-91.379812173524073</v>
      </c>
      <c r="N76" s="5">
        <f>'DE_VIE only'!N76</f>
        <v>-74.098205406090017</v>
      </c>
    </row>
    <row r="77" spans="1:14" x14ac:dyDescent="0.25">
      <c r="A77" s="2" t="s">
        <v>46</v>
      </c>
      <c r="B77" s="5">
        <f t="shared" si="0"/>
        <v>13.307025557137099</v>
      </c>
      <c r="C77" s="5">
        <f t="shared" si="0"/>
        <v>9.7930963609166746</v>
      </c>
      <c r="D77" s="5">
        <f>'DE_VIE only'!D77</f>
        <v>-70.61754427068081</v>
      </c>
      <c r="E77" s="5">
        <f>'DE_VIE only'!E77</f>
        <v>-99.948099380075931</v>
      </c>
      <c r="F77" s="5">
        <f>'DE_VIE only'!F77</f>
        <v>-99.925469996936684</v>
      </c>
      <c r="G77" s="5">
        <f>'DE_VIE only'!G77</f>
        <v>-97.493928979199154</v>
      </c>
      <c r="H77" s="5">
        <f>'DE_VIE only'!H77</f>
        <v>-88.677668368587405</v>
      </c>
      <c r="I77" s="5">
        <f>'DE_VIE only'!I77</f>
        <v>-82.857474047551577</v>
      </c>
      <c r="J77" s="5">
        <f>'DE_VIE only'!J77</f>
        <v>-85.164731844100686</v>
      </c>
      <c r="K77" s="5">
        <f>'DE_VIE only'!K77</f>
        <v>-86.886399144919281</v>
      </c>
      <c r="L77" s="5">
        <f>'DE_VIE only'!L77</f>
        <v>-92.23735215187358</v>
      </c>
      <c r="M77" s="5">
        <f>'DE_VIE only'!M77</f>
        <v>-88.739716436198151</v>
      </c>
      <c r="N77" s="5">
        <f>'DE_VIE only'!N77</f>
        <v>-79.16586461162548</v>
      </c>
    </row>
    <row r="78" spans="1:14" x14ac:dyDescent="0.25">
      <c r="A78" s="2" t="s">
        <v>47</v>
      </c>
      <c r="B78" s="5">
        <f t="shared" si="0"/>
        <v>7.3523746629244435</v>
      </c>
      <c r="C78" s="5">
        <f t="shared" si="0"/>
        <v>7.9012917801077442</v>
      </c>
      <c r="D78" s="5">
        <f>'DE_VIE only'!D78</f>
        <v>-49.882825577502508</v>
      </c>
      <c r="E78" s="5">
        <f>'DE_VIE only'!E78</f>
        <v>-95.797215655371687</v>
      </c>
      <c r="F78" s="5">
        <f>'DE_VIE only'!F78</f>
        <v>-95.6229232473233</v>
      </c>
      <c r="G78" s="5">
        <f>'DE_VIE only'!G78</f>
        <v>-89.914066033469027</v>
      </c>
      <c r="H78" s="5">
        <f>'DE_VIE only'!H78</f>
        <v>-69.613413325916795</v>
      </c>
      <c r="I78" s="5">
        <f>'DE_VIE only'!I78</f>
        <v>-57.507288629737609</v>
      </c>
      <c r="J78" s="5">
        <f>'DE_VIE only'!J78</f>
        <v>-61.474970079650035</v>
      </c>
      <c r="K78" s="5">
        <f>'DE_VIE only'!K78</f>
        <v>-70.34427134185168</v>
      </c>
      <c r="L78" s="5">
        <f>'DE_VIE only'!L78</f>
        <v>-79.383495145631073</v>
      </c>
      <c r="M78" s="5">
        <f>'DE_VIE only'!M78</f>
        <v>-80.271944256266337</v>
      </c>
      <c r="N78" s="5">
        <f>'DE_VIE only'!N78</f>
        <v>-64.063237906762311</v>
      </c>
    </row>
    <row r="79" spans="1:14" x14ac:dyDescent="0.25">
      <c r="A79" s="2" t="s">
        <v>48</v>
      </c>
      <c r="B79" s="5">
        <f t="shared" si="0"/>
        <v>-4.0949089009426505</v>
      </c>
      <c r="C79" s="5">
        <f t="shared" si="0"/>
        <v>2.9925259007467675</v>
      </c>
      <c r="D79" s="5">
        <f>'DE_VIE only'!D79</f>
        <v>-12.11635725311192</v>
      </c>
      <c r="E79" s="5">
        <f>'DE_VIE only'!E79</f>
        <v>-38.226184442585186</v>
      </c>
      <c r="F79" s="5">
        <f>'DE_VIE only'!F79</f>
        <v>-34.302408603067171</v>
      </c>
      <c r="G79" s="5">
        <f>'DE_VIE only'!G79</f>
        <v>-34.875186793212563</v>
      </c>
      <c r="H79" s="5">
        <f>'DE_VIE only'!H79</f>
        <v>-32.128279383698697</v>
      </c>
      <c r="I79" s="5">
        <f>'DE_VIE only'!I79</f>
        <v>-31.924508810060892</v>
      </c>
      <c r="J79" s="5">
        <f>'DE_VIE only'!J79</f>
        <v>-27.137368581308962</v>
      </c>
      <c r="K79" s="5">
        <f>'DE_VIE only'!K79</f>
        <v>-26.680715938379397</v>
      </c>
      <c r="L79" s="5">
        <f>'DE_VIE only'!L79</f>
        <v>-21.803286439266188</v>
      </c>
      <c r="M79" s="5">
        <f>'DE_VIE only'!M79</f>
        <v>-13.48544226881565</v>
      </c>
      <c r="N79" s="5">
        <f>'DE_VIE only'!N79</f>
        <v>-23.226443211322724</v>
      </c>
    </row>
    <row r="80" spans="1:14" x14ac:dyDescent="0.25">
      <c r="A80" s="11" t="s">
        <v>55</v>
      </c>
      <c r="B80" s="5">
        <f t="shared" si="0"/>
        <v>7.3226418690555128</v>
      </c>
      <c r="C80" s="5">
        <f t="shared" si="0"/>
        <v>7.2094236298541947</v>
      </c>
      <c r="D80" s="5">
        <f>'DE_VIE only'!D80</f>
        <v>-46.591855490339739</v>
      </c>
      <c r="E80" s="5">
        <f>'DE_VIE only'!E80</f>
        <v>-90.686176799891427</v>
      </c>
      <c r="F80" s="5">
        <f>'DE_VIE only'!F80</f>
        <v>-90.36380022394242</v>
      </c>
      <c r="G80" s="5">
        <f>'DE_VIE only'!G80</f>
        <v>-87.428882088371012</v>
      </c>
      <c r="H80" s="5">
        <f>'DE_VIE only'!H80</f>
        <v>-70.570754850435762</v>
      </c>
      <c r="I80" s="5">
        <f>'DE_VIE only'!I80</f>
        <v>-60.882496343247198</v>
      </c>
      <c r="J80" s="5">
        <f>'DE_VIE only'!J80</f>
        <v>-64.98877586309213</v>
      </c>
      <c r="K80" s="5">
        <f>'DE_VIE only'!K80</f>
        <v>-72.56677989714926</v>
      </c>
      <c r="L80" s="5">
        <f>'DE_VIE only'!L80</f>
        <v>-77.86024067675443</v>
      </c>
      <c r="M80" s="5">
        <f>'DE_VIE only'!M80</f>
        <v>-78.622723534249801</v>
      </c>
      <c r="N80" s="5">
        <f>'DE_VIE only'!N80</f>
        <v>-63.342199445419077</v>
      </c>
    </row>
    <row r="81" spans="1:14" x14ac:dyDescent="0.25">
      <c r="A81" s="2" t="s">
        <v>58</v>
      </c>
      <c r="B81" s="5">
        <f>B73-B93</f>
        <v>-0.18771264996156134</v>
      </c>
      <c r="C81" s="5">
        <f>C73-C93</f>
        <v>0.26776564885544474</v>
      </c>
      <c r="D81" s="5">
        <f>'DE_VIE only'!D81</f>
        <v>-3.0412318696643474</v>
      </c>
      <c r="E81" s="5">
        <f>'DE_VIE only'!E81</f>
        <v>-20.183924496284263</v>
      </c>
      <c r="F81" s="5">
        <f>'DE_VIE only'!F81</f>
        <v>-19.674948436112654</v>
      </c>
      <c r="G81" s="5">
        <f>'DE_VIE only'!G81</f>
        <v>-10.597363925314426</v>
      </c>
      <c r="H81" s="5">
        <f>'DE_VIE only'!H81</f>
        <v>-9.4663612128674135</v>
      </c>
      <c r="I81" s="5">
        <f>'DE_VIE only'!I81</f>
        <v>-7.9553898648032906</v>
      </c>
      <c r="J81" s="5">
        <f>'DE_VIE only'!J81</f>
        <v>-5.2076960225644662</v>
      </c>
      <c r="K81" s="5">
        <f>'DE_VIE only'!K81</f>
        <v>-0.31497029934660148</v>
      </c>
      <c r="L81" s="5">
        <f>'DE_VIE only'!L81</f>
        <v>0.54433885629243051</v>
      </c>
      <c r="M81" s="5">
        <f>'DE_VIE only'!M81</f>
        <v>4.16029502745371</v>
      </c>
      <c r="N81" s="5">
        <f>'DE_VIE only'!N81</f>
        <v>-3.888654174282987</v>
      </c>
    </row>
    <row r="82" spans="1:14" x14ac:dyDescent="0.25">
      <c r="A82" s="14" t="s">
        <v>57</v>
      </c>
    </row>
    <row r="84" spans="1:14" x14ac:dyDescent="0.25">
      <c r="B84" s="29">
        <v>2019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</row>
    <row r="85" spans="1:14" x14ac:dyDescent="0.25">
      <c r="A85" s="1"/>
      <c r="B85" s="26" t="s">
        <v>32</v>
      </c>
      <c r="C85" s="26" t="s">
        <v>33</v>
      </c>
      <c r="D85" s="26" t="s">
        <v>34</v>
      </c>
      <c r="E85" s="26" t="s">
        <v>14</v>
      </c>
      <c r="F85" s="26" t="s">
        <v>35</v>
      </c>
      <c r="G85" s="26" t="s">
        <v>36</v>
      </c>
      <c r="H85" s="26" t="s">
        <v>37</v>
      </c>
      <c r="I85" s="26" t="s">
        <v>15</v>
      </c>
      <c r="J85" s="26" t="s">
        <v>16</v>
      </c>
      <c r="K85" s="26" t="s">
        <v>38</v>
      </c>
      <c r="L85" s="26" t="s">
        <v>18</v>
      </c>
      <c r="M85" s="26" t="s">
        <v>39</v>
      </c>
      <c r="N85" s="26" t="s">
        <v>40</v>
      </c>
    </row>
    <row r="86" spans="1:14" x14ac:dyDescent="0.25">
      <c r="A86" s="30" t="s">
        <v>31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</row>
    <row r="87" spans="1:14" x14ac:dyDescent="0.25">
      <c r="A87" s="2" t="s">
        <v>44</v>
      </c>
      <c r="B87" s="3">
        <f>'DE_VIE Gruppe inkl. MLA und KSC'!B132</f>
        <v>1830923</v>
      </c>
      <c r="C87" s="3">
        <f>'DE_VIE Gruppe inkl. MLA und KSC'!C132</f>
        <v>1863688</v>
      </c>
      <c r="D87" s="3">
        <f>'DE_VIE Gruppe inkl. MLA und KSC'!D132</f>
        <v>2365089</v>
      </c>
      <c r="E87" s="3">
        <f>'DE_VIE Gruppe inkl. MLA und KSC'!E132</f>
        <v>2744184</v>
      </c>
      <c r="F87" s="3">
        <f>'DE_VIE Gruppe inkl. MLA und KSC'!F132</f>
        <v>2877161</v>
      </c>
      <c r="G87" s="3">
        <f>'DE_VIE Gruppe inkl. MLA und KSC'!G132</f>
        <v>2985210</v>
      </c>
      <c r="H87" s="3">
        <f>'DE_VIE Gruppe inkl. MLA und KSC'!H132</f>
        <v>3161400</v>
      </c>
      <c r="I87" s="3">
        <f>'DE_VIE Gruppe inkl. MLA und KSC'!I132</f>
        <v>3151020</v>
      </c>
      <c r="J87" s="3">
        <f>'DE_VIE Gruppe inkl. MLA und KSC'!J132</f>
        <v>2977411</v>
      </c>
      <c r="K87" s="3">
        <f>'DE_VIE Gruppe inkl. MLA und KSC'!K132</f>
        <v>2848057</v>
      </c>
      <c r="L87" s="3">
        <f>'DE_VIE Gruppe inkl. MLA und KSC'!L132</f>
        <v>2391208</v>
      </c>
      <c r="M87" s="3">
        <f>'DE_VIE Gruppe inkl. MLA und KSC'!M132</f>
        <v>2466838</v>
      </c>
      <c r="N87" s="3">
        <f>'DE_VIE Gruppe inkl. MLA und KSC'!O132</f>
        <v>31662189</v>
      </c>
    </row>
    <row r="88" spans="1:14" x14ac:dyDescent="0.25">
      <c r="A88" s="2" t="s">
        <v>45</v>
      </c>
      <c r="B88" s="3">
        <f>'DE_VIE Gruppe inkl. MLA und KSC'!B133</f>
        <v>1448127</v>
      </c>
      <c r="C88" s="3">
        <f>'DE_VIE Gruppe inkl. MLA und KSC'!C133</f>
        <v>1506199</v>
      </c>
      <c r="D88" s="3">
        <f>'DE_VIE Gruppe inkl. MLA und KSC'!D133</f>
        <v>1831123</v>
      </c>
      <c r="E88" s="3">
        <f>'DE_VIE Gruppe inkl. MLA und KSC'!E133</f>
        <v>2094419</v>
      </c>
      <c r="F88" s="3">
        <f>'DE_VIE Gruppe inkl. MLA und KSC'!F133</f>
        <v>2218620</v>
      </c>
      <c r="G88" s="3">
        <f>'DE_VIE Gruppe inkl. MLA und KSC'!G133</f>
        <v>2278897</v>
      </c>
      <c r="H88" s="3">
        <f>'DE_VIE Gruppe inkl. MLA und KSC'!H133</f>
        <v>2356272</v>
      </c>
      <c r="I88" s="3">
        <f>'DE_VIE Gruppe inkl. MLA und KSC'!I133</f>
        <v>2365050</v>
      </c>
      <c r="J88" s="3">
        <f>'DE_VIE Gruppe inkl. MLA und KSC'!J133</f>
        <v>2246090</v>
      </c>
      <c r="K88" s="3">
        <f>'DE_VIE Gruppe inkl. MLA und KSC'!K133</f>
        <v>2107842</v>
      </c>
      <c r="L88" s="3">
        <f>'DE_VIE Gruppe inkl. MLA und KSC'!L133</f>
        <v>1862657</v>
      </c>
      <c r="M88" s="3">
        <f>'DE_VIE Gruppe inkl. MLA und KSC'!M133</f>
        <v>2003019</v>
      </c>
      <c r="N88" s="3">
        <f>'DE_VIE Gruppe inkl. MLA und KSC'!O133</f>
        <v>24318315</v>
      </c>
    </row>
    <row r="89" spans="1:14" x14ac:dyDescent="0.25">
      <c r="A89" s="2" t="s">
        <v>46</v>
      </c>
      <c r="B89" s="3">
        <f>'DE_VIE Gruppe inkl. MLA und KSC'!B134</f>
        <v>376568</v>
      </c>
      <c r="C89" s="3">
        <f>'DE_VIE Gruppe inkl. MLA und KSC'!C134</f>
        <v>350308</v>
      </c>
      <c r="D89" s="3">
        <f>'DE_VIE Gruppe inkl. MLA und KSC'!D134</f>
        <v>512190</v>
      </c>
      <c r="E89" s="3">
        <f>'DE_VIE Gruppe inkl. MLA und KSC'!E134</f>
        <v>624270</v>
      </c>
      <c r="F89" s="3">
        <f>'DE_VIE Gruppe inkl. MLA und KSC'!F134</f>
        <v>633302</v>
      </c>
      <c r="G89" s="3">
        <f>'DE_VIE Gruppe inkl. MLA und KSC'!G134</f>
        <v>690164</v>
      </c>
      <c r="H89" s="3">
        <f>'DE_VIE Gruppe inkl. MLA und KSC'!H134</f>
        <v>789696</v>
      </c>
      <c r="I89" s="3">
        <f>'DE_VIE Gruppe inkl. MLA und KSC'!I134</f>
        <v>776420</v>
      </c>
      <c r="J89" s="3">
        <f>'DE_VIE Gruppe inkl. MLA und KSC'!J134</f>
        <v>723236</v>
      </c>
      <c r="K89" s="3">
        <f>'DE_VIE Gruppe inkl. MLA und KSC'!K134</f>
        <v>733498</v>
      </c>
      <c r="L89" s="3">
        <f>'DE_VIE Gruppe inkl. MLA und KSC'!L134</f>
        <v>523172</v>
      </c>
      <c r="M89" s="3">
        <f>'DE_VIE Gruppe inkl. MLA und KSC'!M134</f>
        <v>457040</v>
      </c>
      <c r="N89" s="3">
        <f>'DE_VIE Gruppe inkl. MLA und KSC'!O134</f>
        <v>7189864</v>
      </c>
    </row>
    <row r="90" spans="1:14" x14ac:dyDescent="0.25">
      <c r="A90" s="2" t="s">
        <v>47</v>
      </c>
      <c r="B90" s="3">
        <f>'DE_VIE Gruppe inkl. MLA und KSC'!B135</f>
        <v>18171</v>
      </c>
      <c r="C90" s="3">
        <f>'DE_VIE Gruppe inkl. MLA und KSC'!C135</f>
        <v>17263</v>
      </c>
      <c r="D90" s="3">
        <f>'DE_VIE Gruppe inkl. MLA und KSC'!D135</f>
        <v>20909</v>
      </c>
      <c r="E90" s="3">
        <f>'DE_VIE Gruppe inkl. MLA und KSC'!E135</f>
        <v>22842</v>
      </c>
      <c r="F90" s="3">
        <f>'DE_VIE Gruppe inkl. MLA und KSC'!F135</f>
        <v>24377</v>
      </c>
      <c r="G90" s="3">
        <f>'DE_VIE Gruppe inkl. MLA und KSC'!G135</f>
        <v>24321</v>
      </c>
      <c r="H90" s="3">
        <f>'DE_VIE Gruppe inkl. MLA und KSC'!H135</f>
        <v>25169</v>
      </c>
      <c r="I90" s="3">
        <f>'DE_VIE Gruppe inkl. MLA und KSC'!I135</f>
        <v>24696</v>
      </c>
      <c r="J90" s="3">
        <f>'DE_VIE Gruppe inkl. MLA und KSC'!J135</f>
        <v>24231</v>
      </c>
      <c r="K90" s="3">
        <f>'DE_VIE Gruppe inkl. MLA und KSC'!K135</f>
        <v>23557</v>
      </c>
      <c r="L90" s="3">
        <f>'DE_VIE Gruppe inkl. MLA und KSC'!L135</f>
        <v>20600</v>
      </c>
      <c r="M90" s="3">
        <f>'DE_VIE Gruppe inkl. MLA und KSC'!M135</f>
        <v>20666</v>
      </c>
      <c r="N90" s="3">
        <f>'DE_VIE Gruppe inkl. MLA und KSC'!O135</f>
        <v>266802</v>
      </c>
    </row>
    <row r="91" spans="1:14" x14ac:dyDescent="0.25">
      <c r="A91" s="2" t="s">
        <v>48</v>
      </c>
      <c r="B91" s="6">
        <f>'DE_VIE Gruppe inkl. MLA und KSC'!B136</f>
        <v>21225661.450000003</v>
      </c>
      <c r="C91" s="6">
        <f>'DE_VIE Gruppe inkl. MLA und KSC'!C136</f>
        <v>20218976.879999999</v>
      </c>
      <c r="D91" s="6">
        <f>'DE_VIE Gruppe inkl. MLA und KSC'!D136</f>
        <v>25196664.939999998</v>
      </c>
      <c r="E91" s="6">
        <f>'DE_VIE Gruppe inkl. MLA und KSC'!E136</f>
        <v>23535265.109999999</v>
      </c>
      <c r="F91" s="6">
        <f>'DE_VIE Gruppe inkl. MLA und KSC'!F136</f>
        <v>23661445.829999998</v>
      </c>
      <c r="G91" s="6">
        <f>'DE_VIE Gruppe inkl. MLA und KSC'!G136</f>
        <v>22146220.91</v>
      </c>
      <c r="H91" s="6">
        <f>'DE_VIE Gruppe inkl. MLA und KSC'!H136</f>
        <v>23347736.43</v>
      </c>
      <c r="I91" s="6">
        <f>'DE_VIE Gruppe inkl. MLA und KSC'!I136</f>
        <v>23575087.920000002</v>
      </c>
      <c r="J91" s="6">
        <f>'DE_VIE Gruppe inkl. MLA und KSC'!J136</f>
        <v>24913342.609999999</v>
      </c>
      <c r="K91" s="6">
        <f>'DE_VIE Gruppe inkl. MLA und KSC'!K136</f>
        <v>26646453.59</v>
      </c>
      <c r="L91" s="6">
        <f>'DE_VIE Gruppe inkl. MLA und KSC'!L136</f>
        <v>26606020.960000001</v>
      </c>
      <c r="M91" s="6">
        <f>'DE_VIE Gruppe inkl. MLA und KSC'!M136</f>
        <v>22733163.280000001</v>
      </c>
      <c r="N91" s="6">
        <f>'DE_VIE Gruppe inkl. MLA und KSC'!O136</f>
        <v>283806039.91000009</v>
      </c>
    </row>
    <row r="92" spans="1:14" x14ac:dyDescent="0.25">
      <c r="A92" s="11" t="s">
        <v>55</v>
      </c>
      <c r="B92" s="3">
        <v>745018</v>
      </c>
      <c r="C92" s="3">
        <f>703.593*$B$140</f>
        <v>703593</v>
      </c>
      <c r="D92" s="3">
        <f>858.517*$B$140</f>
        <v>858517</v>
      </c>
      <c r="E92" s="3">
        <f>943.168*1000</f>
        <v>943168</v>
      </c>
      <c r="F92" s="3">
        <f>988.647*1000</f>
        <v>988647</v>
      </c>
      <c r="G92" s="3">
        <f>976.723*1000</f>
        <v>976723</v>
      </c>
      <c r="H92" s="3">
        <f>1025.011*1000</f>
        <v>1025011</v>
      </c>
      <c r="I92" s="3">
        <f>1004.99*1000</f>
        <v>1004990</v>
      </c>
      <c r="J92" s="3">
        <f>977.358*1000</f>
        <v>977358</v>
      </c>
      <c r="K92" s="3">
        <f>964.699*1000</f>
        <v>964699</v>
      </c>
      <c r="L92" s="3">
        <f>839.3*1000</f>
        <v>839300</v>
      </c>
      <c r="M92" s="3">
        <f>851.1*1000</f>
        <v>851100</v>
      </c>
      <c r="N92" s="3">
        <f>10878.124*1000</f>
        <v>10878124</v>
      </c>
    </row>
    <row r="93" spans="1:14" x14ac:dyDescent="0.25">
      <c r="A93" s="2" t="s">
        <v>56</v>
      </c>
      <c r="B93" s="5">
        <f>B89/B87*100</f>
        <v>20.567112871486128</v>
      </c>
      <c r="C93" s="5">
        <f t="shared" ref="C93:N93" si="1">C89/C87*100</f>
        <v>18.796493833731827</v>
      </c>
      <c r="D93" s="5">
        <f t="shared" si="1"/>
        <v>21.656267480843216</v>
      </c>
      <c r="E93" s="5">
        <f t="shared" si="1"/>
        <v>22.748838999134168</v>
      </c>
      <c r="F93" s="5">
        <f t="shared" si="1"/>
        <v>22.011350772514991</v>
      </c>
      <c r="G93" s="5">
        <f t="shared" si="1"/>
        <v>23.119445533145072</v>
      </c>
      <c r="H93" s="5">
        <f t="shared" si="1"/>
        <v>24.979312962611502</v>
      </c>
      <c r="I93" s="5">
        <f t="shared" si="1"/>
        <v>24.640275212470883</v>
      </c>
      <c r="J93" s="5">
        <f t="shared" si="1"/>
        <v>24.290768053184461</v>
      </c>
      <c r="K93" s="5">
        <f t="shared" si="1"/>
        <v>25.754330057298713</v>
      </c>
      <c r="L93" s="5">
        <f t="shared" si="1"/>
        <v>21.878983342310665</v>
      </c>
      <c r="M93" s="5">
        <f t="shared" si="1"/>
        <v>18.527361748116412</v>
      </c>
      <c r="N93" s="5">
        <f t="shared" si="1"/>
        <v>22.708044601717209</v>
      </c>
    </row>
    <row r="94" spans="1:14" x14ac:dyDescent="0.25">
      <c r="A94" s="30" t="s">
        <v>54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</row>
    <row r="95" spans="1:14" x14ac:dyDescent="0.25">
      <c r="A95" s="2" t="s">
        <v>44</v>
      </c>
      <c r="B95" s="5">
        <f t="shared" ref="B95:B100" si="2">(B87/B107-1)*100</f>
        <v>24.369753036522489</v>
      </c>
      <c r="C95" s="5">
        <f t="shared" ref="C95:N100" si="3">(C87/C107-1)*100</f>
        <v>25.633530893225974</v>
      </c>
      <c r="D95" s="5">
        <f t="shared" si="3"/>
        <v>23.923062655028993</v>
      </c>
      <c r="E95" s="5">
        <f t="shared" si="3"/>
        <v>26.590532917789943</v>
      </c>
      <c r="F95" s="5">
        <f t="shared" si="3"/>
        <v>24.374423444196314</v>
      </c>
      <c r="G95" s="5">
        <f t="shared" si="3"/>
        <v>19.659733303831374</v>
      </c>
      <c r="H95" s="5">
        <f t="shared" si="3"/>
        <v>15.783536719356594</v>
      </c>
      <c r="I95" s="5">
        <f t="shared" si="3"/>
        <v>13.216821232456621</v>
      </c>
      <c r="J95" s="5">
        <f t="shared" si="3"/>
        <v>10.424167575305777</v>
      </c>
      <c r="K95" s="5">
        <f t="shared" si="3"/>
        <v>10.220587694628524</v>
      </c>
      <c r="L95" s="5">
        <f t="shared" si="3"/>
        <v>9.0552197378706687</v>
      </c>
      <c r="M95" s="5">
        <f t="shared" si="3"/>
        <v>11.600874226557867</v>
      </c>
      <c r="N95" s="5">
        <f>'DE_VIE Gruppe inkl. MLA und KSC'!P132</f>
        <v>17.105622116297738</v>
      </c>
    </row>
    <row r="96" spans="1:14" x14ac:dyDescent="0.25">
      <c r="A96" s="2" t="s">
        <v>45</v>
      </c>
      <c r="B96" s="5">
        <f t="shared" si="2"/>
        <v>30.583063563486835</v>
      </c>
      <c r="C96" s="5">
        <f t="shared" si="3"/>
        <v>30.59962975648034</v>
      </c>
      <c r="D96" s="5">
        <f t="shared" si="3"/>
        <v>27.544573172303167</v>
      </c>
      <c r="E96" s="5">
        <f t="shared" si="3"/>
        <v>32.236611985286402</v>
      </c>
      <c r="F96" s="5">
        <f t="shared" si="3"/>
        <v>29.495621843040066</v>
      </c>
      <c r="G96" s="5">
        <f t="shared" si="3"/>
        <v>25.40505351829627</v>
      </c>
      <c r="H96" s="5">
        <f t="shared" si="3"/>
        <v>19.030989444544065</v>
      </c>
      <c r="I96" s="5">
        <f t="shared" si="3"/>
        <v>17.806954099595341</v>
      </c>
      <c r="J96" s="5">
        <f t="shared" si="3"/>
        <v>11.981656883205716</v>
      </c>
      <c r="K96" s="5">
        <f t="shared" si="3"/>
        <v>9.8809568492036703</v>
      </c>
      <c r="L96" s="5">
        <f t="shared" si="3"/>
        <v>7.7836061210141416</v>
      </c>
      <c r="M96" s="5">
        <f t="shared" si="3"/>
        <v>10.54310753981833</v>
      </c>
      <c r="N96" s="5">
        <f>'DE_VIE Gruppe inkl. MLA und KSC'!P133</f>
        <v>20.010431563627627</v>
      </c>
    </row>
    <row r="97" spans="1:14" x14ac:dyDescent="0.25">
      <c r="A97" s="2" t="s">
        <v>46</v>
      </c>
      <c r="B97" s="5">
        <f t="shared" si="2"/>
        <v>6.1562315000140977</v>
      </c>
      <c r="C97" s="5">
        <f t="shared" si="3"/>
        <v>8.6415005396285771</v>
      </c>
      <c r="D97" s="5">
        <f t="shared" si="3"/>
        <v>10.416235513245041</v>
      </c>
      <c r="E97" s="5">
        <f t="shared" si="3"/>
        <v>8.2347678640160673</v>
      </c>
      <c r="F97" s="5">
        <f t="shared" si="3"/>
        <v>6.5852763668555081</v>
      </c>
      <c r="G97" s="5">
        <f t="shared" si="3"/>
        <v>3.0612366798872248</v>
      </c>
      <c r="H97" s="5">
        <f t="shared" si="3"/>
        <v>6.6609038601799009</v>
      </c>
      <c r="I97" s="5">
        <f t="shared" si="3"/>
        <v>1.3539621538075863</v>
      </c>
      <c r="J97" s="5">
        <f t="shared" si="3"/>
        <v>6.009029080675421</v>
      </c>
      <c r="K97" s="5">
        <f t="shared" si="3"/>
        <v>11.368246526090765</v>
      </c>
      <c r="L97" s="5">
        <f t="shared" si="3"/>
        <v>14.318553285960256</v>
      </c>
      <c r="M97" s="5">
        <f t="shared" si="3"/>
        <v>16.425514571020994</v>
      </c>
      <c r="N97" s="5">
        <f>'DE_VIE Gruppe inkl. MLA und KSC'!P134</f>
        <v>7.6439746680041276</v>
      </c>
    </row>
    <row r="98" spans="1:14" x14ac:dyDescent="0.25">
      <c r="A98" s="2" t="s">
        <v>47</v>
      </c>
      <c r="B98" s="5">
        <f t="shared" si="2"/>
        <v>15.312856961543343</v>
      </c>
      <c r="C98" s="5">
        <f t="shared" si="3"/>
        <v>15.999193656766565</v>
      </c>
      <c r="D98" s="5">
        <f t="shared" si="3"/>
        <v>15.954968944099379</v>
      </c>
      <c r="E98" s="5">
        <f t="shared" si="3"/>
        <v>16.749297214413495</v>
      </c>
      <c r="F98" s="5">
        <f t="shared" si="3"/>
        <v>15.805225653206655</v>
      </c>
      <c r="G98" s="5">
        <f t="shared" si="3"/>
        <v>12.8689437534806</v>
      </c>
      <c r="H98" s="5">
        <f t="shared" si="3"/>
        <v>12.341546152472782</v>
      </c>
      <c r="I98" s="5">
        <f t="shared" si="3"/>
        <v>8.673267326732681</v>
      </c>
      <c r="J98" s="5">
        <f t="shared" si="3"/>
        <v>8.0390583199571921</v>
      </c>
      <c r="K98" s="5">
        <f t="shared" si="3"/>
        <v>3.8485275965438159</v>
      </c>
      <c r="L98" s="5">
        <f t="shared" si="3"/>
        <v>1.6982622432859307</v>
      </c>
      <c r="M98" s="5">
        <f t="shared" si="3"/>
        <v>5.0582075135986893</v>
      </c>
      <c r="N98" s="5">
        <f>'DE_VIE Gruppe inkl. MLA und KSC'!P135</f>
        <v>10.704386649184251</v>
      </c>
    </row>
    <row r="99" spans="1:14" x14ac:dyDescent="0.25">
      <c r="A99" s="2" t="s">
        <v>48</v>
      </c>
      <c r="B99" s="5">
        <f t="shared" si="2"/>
        <v>-2.8433230066930326</v>
      </c>
      <c r="C99" s="5">
        <f t="shared" si="3"/>
        <v>-1.6932809354372247</v>
      </c>
      <c r="D99" s="5">
        <f t="shared" si="3"/>
        <v>-1.9255208001491386</v>
      </c>
      <c r="E99" s="5">
        <f t="shared" si="3"/>
        <v>-6.7176397305839908</v>
      </c>
      <c r="F99" s="5">
        <f t="shared" si="3"/>
        <v>-1.4900055564651793</v>
      </c>
      <c r="G99" s="5">
        <f t="shared" si="3"/>
        <v>-12.744547381627559</v>
      </c>
      <c r="H99" s="5">
        <f t="shared" si="3"/>
        <v>-8.4158039637499904</v>
      </c>
      <c r="I99" s="5">
        <f t="shared" si="3"/>
        <v>-3.6603026309772524</v>
      </c>
      <c r="J99" s="5">
        <f t="shared" si="3"/>
        <v>-2.9684489660824043</v>
      </c>
      <c r="K99" s="5">
        <f t="shared" si="3"/>
        <v>-2.7884937741387783</v>
      </c>
      <c r="L99" s="5">
        <f t="shared" si="3"/>
        <v>1.2082303271461203</v>
      </c>
      <c r="M99" s="5">
        <f t="shared" si="3"/>
        <v>-3.1967245127298316</v>
      </c>
      <c r="N99" s="5">
        <f>'DE_VIE Gruppe inkl. MLA und KSC'!P136</f>
        <v>-3.9</v>
      </c>
    </row>
    <row r="100" spans="1:14" x14ac:dyDescent="0.25">
      <c r="A100" s="11" t="s">
        <v>55</v>
      </c>
      <c r="B100" s="5">
        <f t="shared" si="2"/>
        <v>19.476241640874314</v>
      </c>
      <c r="C100" s="5">
        <f t="shared" si="3"/>
        <v>19.15590848816473</v>
      </c>
      <c r="D100" s="5">
        <f t="shared" si="3"/>
        <v>18.495243721325693</v>
      </c>
      <c r="E100" s="5">
        <f t="shared" si="3"/>
        <v>21.241975416558478</v>
      </c>
      <c r="F100" s="5">
        <f t="shared" si="3"/>
        <v>19.413349115856615</v>
      </c>
      <c r="G100" s="5">
        <f t="shared" si="3"/>
        <v>14.922243701898697</v>
      </c>
      <c r="H100" s="5">
        <f t="shared" si="3"/>
        <v>15.096320550480137</v>
      </c>
      <c r="I100" s="5">
        <f t="shared" si="3"/>
        <v>10.804237284398166</v>
      </c>
      <c r="J100" s="5">
        <f t="shared" si="3"/>
        <v>9.9266674164885771</v>
      </c>
      <c r="K100" s="5">
        <f t="shared" si="3"/>
        <v>7.3050248880731861</v>
      </c>
      <c r="L100" s="5">
        <f t="shared" si="3"/>
        <v>4.6190435827503817</v>
      </c>
      <c r="M100" s="5">
        <f t="shared" si="3"/>
        <v>7.1896807734886048</v>
      </c>
      <c r="N100" s="5">
        <f t="shared" si="3"/>
        <v>13.594773070973254</v>
      </c>
    </row>
    <row r="101" spans="1:14" x14ac:dyDescent="0.25">
      <c r="A101" s="2" t="s">
        <v>58</v>
      </c>
      <c r="B101" s="5">
        <f>B93-B113</f>
        <v>-3.5287570775208081</v>
      </c>
      <c r="C101" s="5">
        <f t="shared" ref="C101:N101" si="4">C93-C113</f>
        <v>-2.9398580853315366</v>
      </c>
      <c r="D101" s="5">
        <f t="shared" si="4"/>
        <v>-2.6491345230194767</v>
      </c>
      <c r="E101" s="5">
        <f t="shared" si="4"/>
        <v>-3.8580241095806151</v>
      </c>
      <c r="F101" s="5">
        <f t="shared" si="4"/>
        <v>-3.6737077541131349</v>
      </c>
      <c r="G101" s="5">
        <f t="shared" si="4"/>
        <v>-3.7234953799487869</v>
      </c>
      <c r="H101" s="5">
        <f t="shared" si="4"/>
        <v>-2.1364632492810891</v>
      </c>
      <c r="I101" s="5">
        <f t="shared" si="4"/>
        <v>-2.8839929519587102</v>
      </c>
      <c r="J101" s="5">
        <f t="shared" si="4"/>
        <v>-1.0116789675918518</v>
      </c>
      <c r="K101" s="5">
        <f t="shared" si="4"/>
        <v>0.26540046432110742</v>
      </c>
      <c r="L101" s="5">
        <f t="shared" si="4"/>
        <v>1.0073289392984286</v>
      </c>
      <c r="M101" s="5">
        <f t="shared" si="4"/>
        <v>0.76776862267503532</v>
      </c>
      <c r="N101" s="5">
        <f t="shared" si="4"/>
        <v>-1.9959827098937311</v>
      </c>
    </row>
    <row r="104" spans="1:14" x14ac:dyDescent="0.25">
      <c r="B104" s="29">
        <v>2018</v>
      </c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</row>
    <row r="105" spans="1:14" x14ac:dyDescent="0.25">
      <c r="A105" s="1"/>
      <c r="B105" s="26" t="s">
        <v>32</v>
      </c>
      <c r="C105" s="26" t="s">
        <v>33</v>
      </c>
      <c r="D105" s="26" t="s">
        <v>34</v>
      </c>
      <c r="E105" s="26" t="s">
        <v>14</v>
      </c>
      <c r="F105" s="26" t="s">
        <v>35</v>
      </c>
      <c r="G105" s="26" t="s">
        <v>36</v>
      </c>
      <c r="H105" s="26" t="s">
        <v>37</v>
      </c>
      <c r="I105" s="26" t="s">
        <v>15</v>
      </c>
      <c r="J105" s="26" t="s">
        <v>16</v>
      </c>
      <c r="K105" s="26" t="s">
        <v>38</v>
      </c>
      <c r="L105" s="26" t="s">
        <v>18</v>
      </c>
      <c r="M105" s="26" t="s">
        <v>39</v>
      </c>
      <c r="N105" s="26" t="s">
        <v>40</v>
      </c>
    </row>
    <row r="106" spans="1:14" x14ac:dyDescent="0.25">
      <c r="A106" s="30" t="s">
        <v>31</v>
      </c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</row>
    <row r="107" spans="1:14" x14ac:dyDescent="0.25">
      <c r="A107" s="2" t="s">
        <v>44</v>
      </c>
      <c r="B107" s="3">
        <f>'DE_VIE Gruppe inkl. MLA und KSC'!B161</f>
        <v>1472161</v>
      </c>
      <c r="C107" s="3">
        <f>'DE_VIE Gruppe inkl. MLA und KSC'!C161</f>
        <v>1483432</v>
      </c>
      <c r="D107" s="3">
        <f>'DE_VIE Gruppe inkl. MLA und KSC'!D161</f>
        <v>1908514</v>
      </c>
      <c r="E107" s="3">
        <f>'DE_VIE Gruppe inkl. MLA und KSC'!E161</f>
        <v>2167764</v>
      </c>
      <c r="F107" s="3">
        <f>'DE_VIE Gruppe inkl. MLA und KSC'!F161</f>
        <v>2313306</v>
      </c>
      <c r="G107" s="3">
        <f>'DE_VIE Gruppe inkl. MLA und KSC'!G161</f>
        <v>2494749</v>
      </c>
      <c r="H107" s="3">
        <f>'DE_VIE Gruppe inkl. MLA und KSC'!H161</f>
        <v>2730440</v>
      </c>
      <c r="I107" s="3">
        <f>'DE_VIE Gruppe inkl. MLA und KSC'!I161</f>
        <v>2783173</v>
      </c>
      <c r="J107" s="3">
        <f>'DE_VIE Gruppe inkl. MLA und KSC'!J161</f>
        <v>2696340</v>
      </c>
      <c r="K107" s="3">
        <f>'DE_VIE Gruppe inkl. MLA und KSC'!K161</f>
        <v>2583961</v>
      </c>
      <c r="L107" s="3">
        <f>'DE_VIE Gruppe inkl. MLA und KSC'!L161</f>
        <v>2192658</v>
      </c>
      <c r="M107" s="3">
        <f>'DE_VIE Gruppe inkl. MLA und KSC'!M161</f>
        <v>2210411</v>
      </c>
      <c r="N107" s="3">
        <f>'DE_VIE Gruppe inkl. MLA und KSC'!O161</f>
        <v>27037292</v>
      </c>
    </row>
    <row r="108" spans="1:14" x14ac:dyDescent="0.25">
      <c r="A108" s="2" t="s">
        <v>45</v>
      </c>
      <c r="B108" s="3">
        <f>'DE_VIE Gruppe inkl. MLA und KSC'!B162</f>
        <v>1108970</v>
      </c>
      <c r="C108" s="3">
        <f>'DE_VIE Gruppe inkl. MLA und KSC'!C162</f>
        <v>1153295</v>
      </c>
      <c r="D108" s="3">
        <f>'DE_VIE Gruppe inkl. MLA und KSC'!D162</f>
        <v>1435673</v>
      </c>
      <c r="E108" s="3">
        <f>'DE_VIE Gruppe inkl. MLA und KSC'!E162</f>
        <v>1583842</v>
      </c>
      <c r="F108" s="3">
        <f>'DE_VIE Gruppe inkl. MLA und KSC'!F162</f>
        <v>1713278</v>
      </c>
      <c r="G108" s="3">
        <f>'DE_VIE Gruppe inkl. MLA und KSC'!G162</f>
        <v>1817229</v>
      </c>
      <c r="H108" s="3">
        <f>'DE_VIE Gruppe inkl. MLA und KSC'!H162</f>
        <v>1979545</v>
      </c>
      <c r="I108" s="3">
        <f>'DE_VIE Gruppe inkl. MLA und KSC'!I162</f>
        <v>2007564</v>
      </c>
      <c r="J108" s="3">
        <f>'DE_VIE Gruppe inkl. MLA und KSC'!J162</f>
        <v>2005766</v>
      </c>
      <c r="K108" s="3">
        <f>'DE_VIE Gruppe inkl. MLA und KSC'!K162</f>
        <v>1918296</v>
      </c>
      <c r="L108" s="3">
        <f>'DE_VIE Gruppe inkl. MLA und KSC'!L162</f>
        <v>1728145</v>
      </c>
      <c r="M108" s="3">
        <f>'DE_VIE Gruppe inkl. MLA und KSC'!M162</f>
        <v>1811980</v>
      </c>
      <c r="N108" s="3">
        <f>'DE_VIE Gruppe inkl. MLA und KSC'!O162</f>
        <v>20263501</v>
      </c>
    </row>
    <row r="109" spans="1:14" x14ac:dyDescent="0.25">
      <c r="A109" s="2" t="s">
        <v>46</v>
      </c>
      <c r="B109" s="3">
        <f>'DE_VIE Gruppe inkl. MLA und KSC'!B163</f>
        <v>354730</v>
      </c>
      <c r="C109" s="3">
        <f>'DE_VIE Gruppe inkl. MLA und KSC'!C163</f>
        <v>322444</v>
      </c>
      <c r="D109" s="3">
        <f>'DE_VIE Gruppe inkl. MLA und KSC'!D163</f>
        <v>463872</v>
      </c>
      <c r="E109" s="3">
        <f>'DE_VIE Gruppe inkl. MLA und KSC'!E163</f>
        <v>576774</v>
      </c>
      <c r="F109" s="3">
        <f>'DE_VIE Gruppe inkl. MLA und KSC'!F163</f>
        <v>594174</v>
      </c>
      <c r="G109" s="3">
        <f>'DE_VIE Gruppe inkl. MLA und KSC'!G163</f>
        <v>669664</v>
      </c>
      <c r="H109" s="3">
        <f>'DE_VIE Gruppe inkl. MLA und KSC'!H163</f>
        <v>740380</v>
      </c>
      <c r="I109" s="3">
        <f>'DE_VIE Gruppe inkl. MLA und KSC'!I163</f>
        <v>766048</v>
      </c>
      <c r="J109" s="3">
        <f>'DE_VIE Gruppe inkl. MLA und KSC'!J163</f>
        <v>682240</v>
      </c>
      <c r="K109" s="3">
        <f>'DE_VIE Gruppe inkl. MLA und KSC'!K163</f>
        <v>658624</v>
      </c>
      <c r="L109" s="3">
        <f>'DE_VIE Gruppe inkl. MLA und KSC'!L163</f>
        <v>457644</v>
      </c>
      <c r="M109" s="3">
        <f>'DE_VIE Gruppe inkl. MLA und KSC'!M163</f>
        <v>392560</v>
      </c>
      <c r="N109" s="3">
        <f>'DE_VIE Gruppe inkl. MLA und KSC'!O163</f>
        <v>6679300</v>
      </c>
    </row>
    <row r="110" spans="1:14" x14ac:dyDescent="0.25">
      <c r="A110" s="2" t="s">
        <v>47</v>
      </c>
      <c r="B110" s="3">
        <f>'DE_VIE Gruppe inkl. MLA und KSC'!B164</f>
        <v>15758</v>
      </c>
      <c r="C110" s="3">
        <f>'DE_VIE Gruppe inkl. MLA und KSC'!C164</f>
        <v>14882</v>
      </c>
      <c r="D110" s="3">
        <f>'DE_VIE Gruppe inkl. MLA und KSC'!D164</f>
        <v>18032</v>
      </c>
      <c r="E110" s="3">
        <f>'DE_VIE Gruppe inkl. MLA und KSC'!E164</f>
        <v>19565</v>
      </c>
      <c r="F110" s="3">
        <f>'DE_VIE Gruppe inkl. MLA und KSC'!F164</f>
        <v>21050</v>
      </c>
      <c r="G110" s="3">
        <f>'DE_VIE Gruppe inkl. MLA und KSC'!G164</f>
        <v>21548</v>
      </c>
      <c r="H110" s="3">
        <f>'DE_VIE Gruppe inkl. MLA und KSC'!H164</f>
        <v>22404</v>
      </c>
      <c r="I110" s="3">
        <f>'DE_VIE Gruppe inkl. MLA und KSC'!I164</f>
        <v>22725</v>
      </c>
      <c r="J110" s="3">
        <f>'DE_VIE Gruppe inkl. MLA und KSC'!J164</f>
        <v>22428</v>
      </c>
      <c r="K110" s="3">
        <f>'DE_VIE Gruppe inkl. MLA und KSC'!K164</f>
        <v>22684</v>
      </c>
      <c r="L110" s="3">
        <f>'DE_VIE Gruppe inkl. MLA und KSC'!L164</f>
        <v>20256</v>
      </c>
      <c r="M110" s="3">
        <f>'DE_VIE Gruppe inkl. MLA und KSC'!M164</f>
        <v>19671</v>
      </c>
      <c r="N110" s="3">
        <f>'DE_VIE Gruppe inkl. MLA und KSC'!O164</f>
        <v>241004</v>
      </c>
    </row>
    <row r="111" spans="1:14" x14ac:dyDescent="0.25">
      <c r="A111" s="2" t="s">
        <v>48</v>
      </c>
      <c r="B111" s="6">
        <f>'DE_VIE Gruppe inkl. MLA und KSC'!B165</f>
        <v>21846837.609999999</v>
      </c>
      <c r="C111" s="6">
        <f>'DE_VIE Gruppe inkl. MLA und KSC'!C165</f>
        <v>20567238</v>
      </c>
      <c r="D111" s="6">
        <f>'DE_VIE Gruppe inkl. MLA und KSC'!D165</f>
        <v>25691357.369999997</v>
      </c>
      <c r="E111" s="6">
        <f>'DE_VIE Gruppe inkl. MLA und KSC'!E165</f>
        <v>25230134.66</v>
      </c>
      <c r="F111" s="6">
        <f>'DE_VIE Gruppe inkl. MLA und KSC'!F165</f>
        <v>24019335.259999998</v>
      </c>
      <c r="G111" s="6">
        <f>'DE_VIE Gruppe inkl. MLA und KSC'!G165</f>
        <v>25380901.990000002</v>
      </c>
      <c r="H111" s="6">
        <f>'DE_VIE Gruppe inkl. MLA und KSC'!H165</f>
        <v>25493193.629999999</v>
      </c>
      <c r="I111" s="6">
        <f>'DE_VIE Gruppe inkl. MLA und KSC'!I165</f>
        <v>24470793</v>
      </c>
      <c r="J111" s="6">
        <f>'DE_VIE Gruppe inkl. MLA und KSC'!J165</f>
        <v>25675506.93</v>
      </c>
      <c r="K111" s="6">
        <f>'DE_VIE Gruppe inkl. MLA und KSC'!K165</f>
        <v>27410802.100000001</v>
      </c>
      <c r="L111" s="6">
        <f>'DE_VIE Gruppe inkl. MLA und KSC'!L165</f>
        <v>26288396.579999998</v>
      </c>
      <c r="M111" s="6">
        <f>'DE_VIE Gruppe inkl. MLA und KSC'!M165</f>
        <v>23483878.170000002</v>
      </c>
      <c r="N111" s="6">
        <f>'DE_VIE Gruppe inkl. MLA und KSC'!O165</f>
        <v>295558375.30000001</v>
      </c>
    </row>
    <row r="112" spans="1:14" x14ac:dyDescent="0.25">
      <c r="A112" s="11" t="s">
        <v>55</v>
      </c>
      <c r="B112" s="3">
        <f>623.57*1000</f>
        <v>623570</v>
      </c>
      <c r="C112" s="3">
        <f>590.481*1000</f>
        <v>590481</v>
      </c>
      <c r="D112" s="3">
        <f>724.516*1000</f>
        <v>724516</v>
      </c>
      <c r="E112" s="3">
        <f>777.922*1000</f>
        <v>777922</v>
      </c>
      <c r="F112" s="3">
        <f>827.92*1000</f>
        <v>827920</v>
      </c>
      <c r="G112" s="3">
        <f>849.899*1000</f>
        <v>849899</v>
      </c>
      <c r="H112" s="3">
        <f>890.568*1000</f>
        <v>890568</v>
      </c>
      <c r="I112" s="3">
        <f>906.996*1000</f>
        <v>906996</v>
      </c>
      <c r="J112" s="3">
        <f>889.1*1000</f>
        <v>889100</v>
      </c>
      <c r="K112" s="3">
        <f>899.025*1000</f>
        <v>899025</v>
      </c>
      <c r="L112" s="3">
        <f>802.244*1000</f>
        <v>802244</v>
      </c>
      <c r="M112" s="3">
        <f>794.013*1000</f>
        <v>794013</v>
      </c>
      <c r="N112" s="3">
        <f>SUM(B112:M112)</f>
        <v>9576254</v>
      </c>
    </row>
    <row r="113" spans="1:14" x14ac:dyDescent="0.25">
      <c r="A113" s="2" t="s">
        <v>56</v>
      </c>
      <c r="B113" s="5">
        <f>B109/B107*100</f>
        <v>24.095869949006936</v>
      </c>
      <c r="C113" s="5">
        <f t="shared" ref="C113:N113" si="5">C109/C107*100</f>
        <v>21.736351919063363</v>
      </c>
      <c r="D113" s="5">
        <f t="shared" si="5"/>
        <v>24.305402003862692</v>
      </c>
      <c r="E113" s="5">
        <f t="shared" si="5"/>
        <v>26.606863108714784</v>
      </c>
      <c r="F113" s="5">
        <f t="shared" si="5"/>
        <v>25.685058526628126</v>
      </c>
      <c r="G113" s="5">
        <f t="shared" si="5"/>
        <v>26.842940913093859</v>
      </c>
      <c r="H113" s="5">
        <f t="shared" si="5"/>
        <v>27.115776211892591</v>
      </c>
      <c r="I113" s="5">
        <f t="shared" si="5"/>
        <v>27.524268164429593</v>
      </c>
      <c r="J113" s="5">
        <f t="shared" si="5"/>
        <v>25.302447020776313</v>
      </c>
      <c r="K113" s="5">
        <f t="shared" si="5"/>
        <v>25.488929592977605</v>
      </c>
      <c r="L113" s="5">
        <f t="shared" si="5"/>
        <v>20.871654403012236</v>
      </c>
      <c r="M113" s="5">
        <f t="shared" si="5"/>
        <v>17.759593125441377</v>
      </c>
      <c r="N113" s="5">
        <f t="shared" si="5"/>
        <v>24.70402731161094</v>
      </c>
    </row>
    <row r="114" spans="1:14" x14ac:dyDescent="0.25">
      <c r="A114" s="30" t="s">
        <v>54</v>
      </c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</row>
    <row r="115" spans="1:14" x14ac:dyDescent="0.25">
      <c r="A115" s="2" t="s">
        <v>44</v>
      </c>
      <c r="B115" s="5">
        <v>1.8742958847839168</v>
      </c>
      <c r="C115" s="5">
        <v>6.5370878815060731</v>
      </c>
      <c r="D115" s="5">
        <v>10.619062274858374</v>
      </c>
      <c r="E115" s="5">
        <v>2.2000000000000002</v>
      </c>
      <c r="F115" s="5">
        <v>3.8363185131421123</v>
      </c>
      <c r="G115" s="5">
        <v>7.892608591105116</v>
      </c>
      <c r="H115" s="5">
        <v>7.4063846542976544</v>
      </c>
      <c r="I115" s="5">
        <v>11.887026454430865</v>
      </c>
      <c r="J115" s="5">
        <v>10.944833712772242</v>
      </c>
      <c r="K115" s="5">
        <v>18.227809760164121</v>
      </c>
      <c r="L115" s="5">
        <v>24.189175335683078</v>
      </c>
      <c r="M115" s="5">
        <v>25.762242043319027</v>
      </c>
      <c r="N115" s="5">
        <v>10.8</v>
      </c>
    </row>
    <row r="116" spans="1:14" x14ac:dyDescent="0.25">
      <c r="A116" s="2" t="s">
        <v>45</v>
      </c>
      <c r="B116" s="5">
        <v>1.2918947851074059</v>
      </c>
      <c r="C116" s="5">
        <v>4.9785135822741911</v>
      </c>
      <c r="D116" s="5">
        <v>10.388577869737947</v>
      </c>
      <c r="E116" s="5">
        <v>1.1943918402604892</v>
      </c>
      <c r="F116" s="5">
        <v>3.9964453919083098</v>
      </c>
      <c r="G116" s="5">
        <v>7.8516428536666627</v>
      </c>
      <c r="H116" s="5">
        <v>10.217322796065552</v>
      </c>
      <c r="I116" s="5">
        <v>16.31922656408884</v>
      </c>
      <c r="J116" s="5">
        <v>15.038739771627796</v>
      </c>
      <c r="K116" s="5">
        <v>21.02920782896507</v>
      </c>
      <c r="L116" s="5">
        <v>29.085207762688391</v>
      </c>
      <c r="M116" s="5">
        <v>31.834919322978017</v>
      </c>
      <c r="N116" s="5">
        <v>12.884226809516486</v>
      </c>
    </row>
    <row r="117" spans="1:14" x14ac:dyDescent="0.25">
      <c r="A117" s="2" t="s">
        <v>46</v>
      </c>
      <c r="B117" s="5">
        <v>1.1000000000000001</v>
      </c>
      <c r="C117" s="5">
        <v>9.6</v>
      </c>
      <c r="D117" s="5">
        <v>9.1</v>
      </c>
      <c r="E117" s="5">
        <v>3.7</v>
      </c>
      <c r="F117" s="5">
        <v>2.2999999999999998</v>
      </c>
      <c r="G117" s="5">
        <v>6.7</v>
      </c>
      <c r="H117" s="5">
        <v>-0.8</v>
      </c>
      <c r="I117" s="5">
        <v>0.5</v>
      </c>
      <c r="J117" s="5">
        <v>-0.8</v>
      </c>
      <c r="K117" s="5">
        <v>9.6</v>
      </c>
      <c r="L117" s="5">
        <v>7.2</v>
      </c>
      <c r="M117" s="5">
        <v>2.4479356960175362</v>
      </c>
      <c r="N117" s="5">
        <v>3.7</v>
      </c>
    </row>
    <row r="118" spans="1:14" x14ac:dyDescent="0.25">
      <c r="A118" s="2" t="s">
        <v>47</v>
      </c>
      <c r="B118" s="5">
        <v>9.5280442101243673E-2</v>
      </c>
      <c r="C118" s="5">
        <v>1.8199233716475098</v>
      </c>
      <c r="D118" s="5">
        <v>3.0105684090259985</v>
      </c>
      <c r="E118" s="5">
        <v>5.0131501261338682</v>
      </c>
      <c r="F118" s="5">
        <v>2.6829268292682964</v>
      </c>
      <c r="G118" s="5">
        <v>5.4929991187701948</v>
      </c>
      <c r="H118" s="5">
        <v>5.9942281307659524</v>
      </c>
      <c r="I118" s="5">
        <v>8.851846529673816</v>
      </c>
      <c r="J118" s="5">
        <v>7.5941472775245957</v>
      </c>
      <c r="K118" s="5">
        <v>11.793405943521762</v>
      </c>
      <c r="L118" s="5">
        <v>15.702290512366474</v>
      </c>
      <c r="M118" s="5">
        <v>19.290479078229236</v>
      </c>
      <c r="N118" s="5">
        <v>7.3</v>
      </c>
    </row>
    <row r="119" spans="1:14" x14ac:dyDescent="0.25">
      <c r="A119" s="2" t="s">
        <v>48</v>
      </c>
      <c r="B119" s="5">
        <v>14.917679238335712</v>
      </c>
      <c r="C119" s="5">
        <v>3.5234308149192088</v>
      </c>
      <c r="D119" s="5">
        <v>-3.2827617362496704</v>
      </c>
      <c r="E119" s="5">
        <v>4.4028800794504672</v>
      </c>
      <c r="F119" s="5">
        <v>2.4657651124098776</v>
      </c>
      <c r="G119" s="5">
        <v>2.7</v>
      </c>
      <c r="H119" s="5">
        <v>4</v>
      </c>
      <c r="I119" s="5">
        <v>-0.50416751372229629</v>
      </c>
      <c r="J119" s="5">
        <v>1.1802766393442561</v>
      </c>
      <c r="K119" s="5">
        <v>7.4941176470588289</v>
      </c>
      <c r="L119" s="5">
        <v>2.1289821289821362</v>
      </c>
      <c r="M119" s="5">
        <v>-4.072546056125157</v>
      </c>
      <c r="N119" s="5">
        <v>2.6</v>
      </c>
    </row>
    <row r="120" spans="1:14" x14ac:dyDescent="0.25">
      <c r="A120" s="11" t="s">
        <v>55</v>
      </c>
      <c r="B120" s="5">
        <v>0.27933544858508313</v>
      </c>
      <c r="C120" s="5">
        <v>1.5488198116857941</v>
      </c>
      <c r="D120" s="5">
        <v>5.271753502442472</v>
      </c>
      <c r="E120" s="5">
        <v>5.2971966209475791</v>
      </c>
      <c r="F120" s="5">
        <v>2.971538304636149</v>
      </c>
      <c r="G120" s="5">
        <v>4.9000000000000004</v>
      </c>
      <c r="H120" s="5">
        <v>6.4</v>
      </c>
      <c r="I120" s="5">
        <v>10.250014586615317</v>
      </c>
      <c r="J120" s="5">
        <v>9.3304050672447865</v>
      </c>
      <c r="K120" s="5">
        <v>14.694231640183959</v>
      </c>
      <c r="L120" s="5">
        <v>18.854660663516935</v>
      </c>
      <c r="M120" s="5">
        <v>20.217022996806897</v>
      </c>
      <c r="N120" s="5">
        <v>8.4</v>
      </c>
    </row>
    <row r="121" spans="1:14" x14ac:dyDescent="0.25">
      <c r="A121" s="2" t="s">
        <v>58</v>
      </c>
      <c r="B121" s="5">
        <v>-0.14160960224158003</v>
      </c>
      <c r="C121" s="5">
        <v>0.63565521285132576</v>
      </c>
      <c r="D121" s="5">
        <v>-0.31288243660949888</v>
      </c>
      <c r="E121" s="5">
        <v>0.40681954020897138</v>
      </c>
      <c r="F121" s="5">
        <v>-0.36709335687872269</v>
      </c>
      <c r="G121" s="5">
        <v>-0.28723347966263901</v>
      </c>
      <c r="H121" s="5">
        <v>-2.2340911055597523</v>
      </c>
      <c r="I121" s="5">
        <v>-3.0920370595215019</v>
      </c>
      <c r="J121" s="5">
        <v>-2.9563625382036314</v>
      </c>
      <c r="K121" s="5">
        <v>-1.9908492115308576</v>
      </c>
      <c r="L121" s="5">
        <v>-3.3026249693636238</v>
      </c>
      <c r="M121" s="5">
        <v>-4.0415904128956051</v>
      </c>
      <c r="N121" s="10">
        <v>-2.0636337033554035</v>
      </c>
    </row>
    <row r="140" spans="2:2" x14ac:dyDescent="0.25">
      <c r="B140">
        <f>1000</f>
        <v>1000</v>
      </c>
    </row>
  </sheetData>
  <mergeCells count="18">
    <mergeCell ref="B4:N4"/>
    <mergeCell ref="A6:N6"/>
    <mergeCell ref="A14:N14"/>
    <mergeCell ref="A54:N54"/>
    <mergeCell ref="B104:N104"/>
    <mergeCell ref="B24:N24"/>
    <mergeCell ref="A26:N26"/>
    <mergeCell ref="A34:N34"/>
    <mergeCell ref="B44:N44"/>
    <mergeCell ref="A46:N46"/>
    <mergeCell ref="A106:N106"/>
    <mergeCell ref="A114:N114"/>
    <mergeCell ref="B64:N64"/>
    <mergeCell ref="A66:N66"/>
    <mergeCell ref="A74:N74"/>
    <mergeCell ref="B84:N84"/>
    <mergeCell ref="A86:N86"/>
    <mergeCell ref="A94:N94"/>
  </mergeCells>
  <conditionalFormatting sqref="N75:N81">
    <cfRule type="cellIs" dxfId="27" priority="41" operator="lessThan">
      <formula>0</formula>
    </cfRule>
    <cfRule type="cellIs" dxfId="26" priority="42" operator="greaterThan">
      <formula>0</formula>
    </cfRule>
  </conditionalFormatting>
  <conditionalFormatting sqref="N95:N99"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B75:C81">
    <cfRule type="cellIs" dxfId="23" priority="37" operator="lessThan">
      <formula>0</formula>
    </cfRule>
    <cfRule type="cellIs" dxfId="22" priority="38" operator="greaterThan">
      <formula>0</formula>
    </cfRule>
  </conditionalFormatting>
  <conditionalFormatting sqref="B95:M101 N100:N101">
    <cfRule type="cellIs" dxfId="21" priority="35" operator="lessThan">
      <formula>0</formula>
    </cfRule>
    <cfRule type="cellIs" dxfId="20" priority="36" operator="greaterThan">
      <formula>0</formula>
    </cfRule>
  </conditionalFormatting>
  <conditionalFormatting sqref="N115:N121">
    <cfRule type="cellIs" dxfId="19" priority="33" operator="lessThan">
      <formula>0</formula>
    </cfRule>
    <cfRule type="cellIs" dxfId="18" priority="34" operator="greaterThan">
      <formula>0</formula>
    </cfRule>
  </conditionalFormatting>
  <conditionalFormatting sqref="B115:M121">
    <cfRule type="cellIs" dxfId="17" priority="29" operator="lessThan">
      <formula>0</formula>
    </cfRule>
    <cfRule type="cellIs" dxfId="16" priority="30" operator="greaterThan">
      <formula>0</formula>
    </cfRule>
  </conditionalFormatting>
  <conditionalFormatting sqref="D75:D81">
    <cfRule type="cellIs" dxfId="15" priority="27" operator="lessThan">
      <formula>0</formula>
    </cfRule>
    <cfRule type="cellIs" dxfId="14" priority="28" operator="greaterThan">
      <formula>0</formula>
    </cfRule>
  </conditionalFormatting>
  <conditionalFormatting sqref="E75:M81">
    <cfRule type="cellIs" dxfId="13" priority="25" operator="lessThan">
      <formula>0</formula>
    </cfRule>
    <cfRule type="cellIs" dxfId="12" priority="26" operator="greaterThan">
      <formula>0</formula>
    </cfRule>
  </conditionalFormatting>
  <conditionalFormatting sqref="B55:M61"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N55:N61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B35:M41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N35:N4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B15:N2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B21:N2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DE_VIE Gruppe inkl. MLA und KSC</vt:lpstr>
      <vt:lpstr>DE_VIE only</vt:lpstr>
      <vt:lpstr>EN_VIE Group incl. MLA and KSC</vt:lpstr>
      <vt:lpstr>EN_VIE only</vt:lpstr>
    </vt:vector>
  </TitlesOfParts>
  <Company>Flughafen Wien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 Christian, KR</dc:creator>
  <cp:lastModifiedBy>Maurer Bernd, F</cp:lastModifiedBy>
  <cp:lastPrinted>2020-02-12T06:42:12Z</cp:lastPrinted>
  <dcterms:created xsi:type="dcterms:W3CDTF">2020-02-03T09:46:16Z</dcterms:created>
  <dcterms:modified xsi:type="dcterms:W3CDTF">2023-09-08T10:04:19Z</dcterms:modified>
</cp:coreProperties>
</file>