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KR\1001 INTERNETAUFTRITT, VERKEHRSZAHLEN\EXCEL VERKEHR\2020\"/>
    </mc:Choice>
  </mc:AlternateContent>
  <xr:revisionPtr revIDLastSave="0" documentId="13_ncr:1_{DF2EB690-59AC-4D3C-BFA8-51196AF7F590}" xr6:coauthVersionLast="45" xr6:coauthVersionMax="45" xr10:uidLastSave="{00000000-0000-0000-0000-000000000000}"/>
  <bookViews>
    <workbookView xWindow="4425" yWindow="2115" windowWidth="21600" windowHeight="11325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1" l="1"/>
  <c r="N20" i="1"/>
  <c r="O20" i="1"/>
  <c r="P20" i="1" s="1"/>
  <c r="M21" i="1"/>
  <c r="N21" i="1"/>
  <c r="O21" i="1"/>
  <c r="P21" i="1" s="1"/>
  <c r="N23" i="1"/>
  <c r="O23" i="1"/>
  <c r="P23" i="1"/>
  <c r="O24" i="1"/>
  <c r="M16" i="4" l="1"/>
  <c r="M17" i="4"/>
  <c r="M18" i="4"/>
  <c r="M19" i="4"/>
  <c r="M20" i="4"/>
  <c r="M21" i="4"/>
  <c r="M15" i="4"/>
  <c r="M8" i="4"/>
  <c r="M9" i="4"/>
  <c r="M10" i="4"/>
  <c r="M11" i="4"/>
  <c r="M12" i="4"/>
  <c r="M13" i="4"/>
  <c r="M7" i="4"/>
  <c r="N20" i="6"/>
  <c r="M21" i="6"/>
  <c r="M16" i="6"/>
  <c r="M17" i="6"/>
  <c r="M18" i="6"/>
  <c r="M19" i="6"/>
  <c r="M20" i="6"/>
  <c r="M15" i="6"/>
  <c r="M13" i="6"/>
  <c r="M27" i="3"/>
  <c r="M28" i="3"/>
  <c r="M29" i="3"/>
  <c r="M30" i="3"/>
  <c r="M26" i="3"/>
  <c r="M21" i="3"/>
  <c r="M22" i="3"/>
  <c r="M23" i="3"/>
  <c r="M24" i="3"/>
  <c r="M20" i="3"/>
  <c r="M15" i="3"/>
  <c r="M16" i="3"/>
  <c r="M17" i="3"/>
  <c r="M18" i="3"/>
  <c r="M14" i="3"/>
  <c r="M9" i="3"/>
  <c r="M10" i="3"/>
  <c r="M11" i="3"/>
  <c r="M12" i="3"/>
  <c r="M8" i="3"/>
  <c r="P28" i="1"/>
  <c r="P29" i="1"/>
  <c r="P15" i="1"/>
  <c r="P16" i="1"/>
  <c r="P17" i="1"/>
  <c r="P18" i="1"/>
  <c r="P14" i="1"/>
  <c r="P9" i="1"/>
  <c r="P10" i="1"/>
  <c r="P11" i="1"/>
  <c r="P12" i="1"/>
  <c r="P8" i="1"/>
  <c r="N27" i="1"/>
  <c r="N28" i="1"/>
  <c r="N29" i="1"/>
  <c r="N30" i="1"/>
  <c r="N26" i="1"/>
  <c r="N15" i="1"/>
  <c r="N16" i="1"/>
  <c r="N17" i="1"/>
  <c r="N18" i="1"/>
  <c r="N14" i="1"/>
  <c r="N9" i="1"/>
  <c r="N10" i="1"/>
  <c r="N11" i="1"/>
  <c r="N12" i="1"/>
  <c r="N8" i="1"/>
  <c r="L16" i="4" l="1"/>
  <c r="L17" i="4"/>
  <c r="L18" i="4"/>
  <c r="L19" i="4"/>
  <c r="L20" i="4"/>
  <c r="L21" i="4"/>
  <c r="L15" i="4"/>
  <c r="L8" i="4"/>
  <c r="L9" i="4"/>
  <c r="L10" i="4"/>
  <c r="L11" i="4"/>
  <c r="L12" i="4"/>
  <c r="L13" i="4"/>
  <c r="L7" i="4"/>
  <c r="L21" i="6"/>
  <c r="L13" i="6"/>
  <c r="L16" i="6"/>
  <c r="L17" i="6"/>
  <c r="L18" i="6"/>
  <c r="L19" i="6"/>
  <c r="L20" i="6"/>
  <c r="L15" i="6"/>
  <c r="L8" i="6"/>
  <c r="L9" i="6"/>
  <c r="L10" i="6"/>
  <c r="L11" i="6"/>
  <c r="L7" i="6"/>
  <c r="L27" i="3"/>
  <c r="L28" i="3"/>
  <c r="L29" i="3"/>
  <c r="L30" i="3"/>
  <c r="L26" i="3"/>
  <c r="L21" i="3"/>
  <c r="L22" i="3"/>
  <c r="L23" i="3"/>
  <c r="L24" i="3"/>
  <c r="L20" i="3"/>
  <c r="L15" i="3"/>
  <c r="L16" i="3"/>
  <c r="L17" i="3"/>
  <c r="L18" i="3"/>
  <c r="L14" i="3"/>
  <c r="L9" i="3"/>
  <c r="L10" i="3"/>
  <c r="L11" i="3"/>
  <c r="L12" i="3"/>
  <c r="L8" i="3"/>
  <c r="K13" i="4" l="1"/>
  <c r="K16" i="4"/>
  <c r="K17" i="4"/>
  <c r="K18" i="4"/>
  <c r="K19" i="4"/>
  <c r="K20" i="4"/>
  <c r="K21" i="4"/>
  <c r="K15" i="4"/>
  <c r="K8" i="4"/>
  <c r="K9" i="4"/>
  <c r="K10" i="4"/>
  <c r="K11" i="4"/>
  <c r="K12" i="4"/>
  <c r="K7" i="4"/>
  <c r="K21" i="6"/>
  <c r="K20" i="6"/>
  <c r="K16" i="6"/>
  <c r="K17" i="6"/>
  <c r="K18" i="6"/>
  <c r="K19" i="6"/>
  <c r="K15" i="6"/>
  <c r="K13" i="6"/>
  <c r="K8" i="6"/>
  <c r="K9" i="6"/>
  <c r="K10" i="6"/>
  <c r="K11" i="6"/>
  <c r="K7" i="6"/>
  <c r="K27" i="3"/>
  <c r="K28" i="3"/>
  <c r="K29" i="3"/>
  <c r="K30" i="3"/>
  <c r="K26" i="3"/>
  <c r="K21" i="3"/>
  <c r="K22" i="3"/>
  <c r="K23" i="3"/>
  <c r="K24" i="3"/>
  <c r="K20" i="3"/>
  <c r="K15" i="3"/>
  <c r="K16" i="3"/>
  <c r="K17" i="3"/>
  <c r="K18" i="3"/>
  <c r="K14" i="3"/>
  <c r="K9" i="3"/>
  <c r="K10" i="3"/>
  <c r="K11" i="3"/>
  <c r="K12" i="3"/>
  <c r="K8" i="3"/>
  <c r="J16" i="4" l="1"/>
  <c r="J19" i="4"/>
  <c r="J8" i="4"/>
  <c r="J9" i="4"/>
  <c r="J10" i="4"/>
  <c r="J11" i="4"/>
  <c r="J12" i="4"/>
  <c r="J7" i="4"/>
  <c r="J16" i="6"/>
  <c r="J17" i="6"/>
  <c r="J17" i="4" s="1"/>
  <c r="J18" i="6"/>
  <c r="J18" i="4" s="1"/>
  <c r="J19" i="6"/>
  <c r="J20" i="6"/>
  <c r="J20" i="4" s="1"/>
  <c r="I15" i="6"/>
  <c r="J15" i="6"/>
  <c r="J15" i="4" s="1"/>
  <c r="J13" i="6"/>
  <c r="J13" i="4" s="1"/>
  <c r="J27" i="3"/>
  <c r="J28" i="3"/>
  <c r="J29" i="3"/>
  <c r="J30" i="3"/>
  <c r="J26" i="3"/>
  <c r="J21" i="3"/>
  <c r="J22" i="3"/>
  <c r="J23" i="3"/>
  <c r="J24" i="3"/>
  <c r="J20" i="3"/>
  <c r="J15" i="3"/>
  <c r="J16" i="3"/>
  <c r="J17" i="3"/>
  <c r="J18" i="3"/>
  <c r="J14" i="3"/>
  <c r="J9" i="3"/>
  <c r="J10" i="3"/>
  <c r="J11" i="3"/>
  <c r="J12" i="3"/>
  <c r="J8" i="3"/>
  <c r="J21" i="6" l="1"/>
  <c r="J21" i="4" s="1"/>
  <c r="I15" i="4"/>
  <c r="I16" i="4"/>
  <c r="I17" i="4"/>
  <c r="I18" i="4"/>
  <c r="I19" i="4"/>
  <c r="I20" i="4"/>
  <c r="I21" i="4"/>
  <c r="I7" i="4"/>
  <c r="I8" i="4"/>
  <c r="I9" i="4"/>
  <c r="I10" i="4"/>
  <c r="I11" i="4"/>
  <c r="I12" i="4"/>
  <c r="I13" i="4"/>
  <c r="I16" i="6"/>
  <c r="I17" i="6"/>
  <c r="I18" i="6"/>
  <c r="I19" i="6"/>
  <c r="I20" i="6"/>
  <c r="I21" i="6"/>
  <c r="I13" i="6"/>
  <c r="I8" i="3"/>
  <c r="I9" i="3"/>
  <c r="I10" i="3"/>
  <c r="I11" i="3"/>
  <c r="I12" i="3"/>
  <c r="I14" i="3"/>
  <c r="I15" i="3"/>
  <c r="I16" i="3"/>
  <c r="I17" i="3"/>
  <c r="I18" i="3"/>
  <c r="I26" i="3"/>
  <c r="I27" i="3"/>
  <c r="I28" i="3"/>
  <c r="I29" i="3"/>
  <c r="I30" i="3"/>
  <c r="I20" i="3"/>
  <c r="I21" i="3"/>
  <c r="I22" i="3"/>
  <c r="I23" i="3"/>
  <c r="I24" i="3"/>
  <c r="H11" i="4" l="1"/>
  <c r="H16" i="4"/>
  <c r="H17" i="4"/>
  <c r="H18" i="4"/>
  <c r="H19" i="4"/>
  <c r="H20" i="4"/>
  <c r="H21" i="4"/>
  <c r="H15" i="4"/>
  <c r="H8" i="4"/>
  <c r="H9" i="4"/>
  <c r="H10" i="4"/>
  <c r="H12" i="4"/>
  <c r="H13" i="4"/>
  <c r="H7" i="4"/>
  <c r="H21" i="6" l="1"/>
  <c r="H16" i="6"/>
  <c r="H17" i="6"/>
  <c r="H18" i="6"/>
  <c r="H19" i="6"/>
  <c r="H20" i="6"/>
  <c r="H15" i="6"/>
  <c r="H13" i="6"/>
  <c r="H30" i="3"/>
  <c r="H29" i="3"/>
  <c r="H28" i="3"/>
  <c r="H27" i="3"/>
  <c r="H26" i="3"/>
  <c r="H24" i="3"/>
  <c r="H23" i="3"/>
  <c r="H22" i="3"/>
  <c r="H21" i="3"/>
  <c r="H20" i="3"/>
  <c r="H15" i="3"/>
  <c r="H16" i="3"/>
  <c r="H17" i="3"/>
  <c r="H18" i="3"/>
  <c r="H14" i="3"/>
  <c r="H9" i="3"/>
  <c r="H10" i="3"/>
  <c r="H11" i="3"/>
  <c r="H12" i="3"/>
  <c r="H8" i="3"/>
  <c r="G21" i="4" l="1"/>
  <c r="G20" i="4"/>
  <c r="G16" i="4"/>
  <c r="G17" i="4"/>
  <c r="G18" i="4"/>
  <c r="G19" i="4"/>
  <c r="G15" i="4"/>
  <c r="G13" i="4"/>
  <c r="G12" i="4"/>
  <c r="G8" i="4"/>
  <c r="G9" i="4"/>
  <c r="G10" i="4"/>
  <c r="G11" i="4"/>
  <c r="G7" i="4"/>
  <c r="G8" i="6"/>
  <c r="G16" i="6" s="1"/>
  <c r="G9" i="6"/>
  <c r="G17" i="6" s="1"/>
  <c r="G10" i="6"/>
  <c r="G11" i="6"/>
  <c r="G7" i="6"/>
  <c r="G15" i="6" s="1"/>
  <c r="F7" i="6"/>
  <c r="F8" i="6"/>
  <c r="F9" i="6"/>
  <c r="F10" i="6"/>
  <c r="F11" i="6"/>
  <c r="G18" i="6"/>
  <c r="G19" i="6"/>
  <c r="G20" i="6"/>
  <c r="G13" i="6" l="1"/>
  <c r="G21" i="6" s="1"/>
  <c r="G27" i="3"/>
  <c r="G28" i="3"/>
  <c r="G29" i="3"/>
  <c r="G30" i="3"/>
  <c r="G26" i="3"/>
  <c r="G21" i="3"/>
  <c r="G22" i="3"/>
  <c r="G23" i="3"/>
  <c r="G24" i="3"/>
  <c r="G20" i="3"/>
  <c r="G15" i="3"/>
  <c r="G16" i="3"/>
  <c r="G17" i="3"/>
  <c r="G18" i="3"/>
  <c r="G14" i="3"/>
  <c r="G9" i="3"/>
  <c r="G10" i="3"/>
  <c r="G11" i="3"/>
  <c r="G12" i="3"/>
  <c r="G8" i="3"/>
  <c r="F29" i="1"/>
  <c r="F28" i="1"/>
  <c r="F30" i="1"/>
  <c r="F27" i="1"/>
  <c r="F20" i="4" l="1"/>
  <c r="F11" i="4"/>
  <c r="F12" i="4"/>
  <c r="F7" i="4"/>
  <c r="F20" i="6"/>
  <c r="F19" i="6"/>
  <c r="F19" i="4" s="1"/>
  <c r="F15" i="6"/>
  <c r="F15" i="4" s="1"/>
  <c r="F16" i="6"/>
  <c r="F16" i="4" s="1"/>
  <c r="F17" i="6"/>
  <c r="F17" i="4" s="1"/>
  <c r="F18" i="6"/>
  <c r="F18" i="4" s="1"/>
  <c r="F10" i="4" l="1"/>
  <c r="F8" i="4"/>
  <c r="F13" i="6"/>
  <c r="F9" i="4"/>
  <c r="F27" i="3"/>
  <c r="F28" i="3"/>
  <c r="F29" i="3"/>
  <c r="F30" i="3"/>
  <c r="F13" i="4" l="1"/>
  <c r="F21" i="6"/>
  <c r="F21" i="4" s="1"/>
  <c r="F26" i="3"/>
  <c r="F21" i="3"/>
  <c r="F22" i="3"/>
  <c r="F23" i="3"/>
  <c r="F24" i="3"/>
  <c r="F20" i="3"/>
  <c r="F15" i="3"/>
  <c r="F16" i="3"/>
  <c r="F17" i="3"/>
  <c r="F18" i="3"/>
  <c r="F14" i="3"/>
  <c r="F9" i="3"/>
  <c r="F10" i="3"/>
  <c r="F11" i="3"/>
  <c r="F12" i="3"/>
  <c r="F8" i="3"/>
  <c r="E10" i="4" l="1"/>
  <c r="E11" i="4"/>
  <c r="E12" i="4"/>
  <c r="E7" i="4"/>
  <c r="E8" i="6"/>
  <c r="E9" i="6"/>
  <c r="E10" i="6"/>
  <c r="E11" i="6"/>
  <c r="E7" i="6"/>
  <c r="E27" i="3"/>
  <c r="E28" i="3"/>
  <c r="E29" i="3"/>
  <c r="E30" i="3"/>
  <c r="E26" i="3"/>
  <c r="E21" i="3"/>
  <c r="E22" i="3"/>
  <c r="E23" i="3"/>
  <c r="E24" i="3"/>
  <c r="E20" i="3"/>
  <c r="E15" i="3"/>
  <c r="E16" i="3"/>
  <c r="E17" i="3"/>
  <c r="E18" i="3"/>
  <c r="E14" i="3"/>
  <c r="E9" i="3"/>
  <c r="E10" i="3"/>
  <c r="E11" i="3"/>
  <c r="E12" i="3"/>
  <c r="E9" i="4" l="1"/>
  <c r="E8" i="4"/>
  <c r="E13" i="6"/>
  <c r="E8" i="3"/>
  <c r="E13" i="4" l="1"/>
  <c r="D12" i="4"/>
  <c r="D8" i="4"/>
  <c r="D9" i="4"/>
  <c r="D10" i="4"/>
  <c r="D11" i="4"/>
  <c r="D7" i="4"/>
  <c r="C7" i="4"/>
  <c r="D8" i="6"/>
  <c r="D9" i="6"/>
  <c r="D13" i="6" s="1"/>
  <c r="D13" i="4" s="1"/>
  <c r="D10" i="6"/>
  <c r="D11" i="6"/>
  <c r="D7" i="6"/>
  <c r="N27" i="3"/>
  <c r="N28" i="3"/>
  <c r="N29" i="3"/>
  <c r="N30" i="3"/>
  <c r="N26" i="3"/>
  <c r="N21" i="3"/>
  <c r="N23" i="3"/>
  <c r="N24" i="3"/>
  <c r="N20" i="3"/>
  <c r="N15" i="3"/>
  <c r="N16" i="3"/>
  <c r="N17" i="3"/>
  <c r="N18" i="3"/>
  <c r="N14" i="3"/>
  <c r="N9" i="3"/>
  <c r="N10" i="3"/>
  <c r="N11" i="3"/>
  <c r="N12" i="3"/>
  <c r="N8" i="3"/>
  <c r="D27" i="3"/>
  <c r="D28" i="3"/>
  <c r="D29" i="3"/>
  <c r="D30" i="3"/>
  <c r="D26" i="3"/>
  <c r="D21" i="3"/>
  <c r="D22" i="3"/>
  <c r="D23" i="3"/>
  <c r="D24" i="3"/>
  <c r="D20" i="3"/>
  <c r="D15" i="3"/>
  <c r="D16" i="3"/>
  <c r="D17" i="3"/>
  <c r="D18" i="3"/>
  <c r="D14" i="3"/>
  <c r="D9" i="3"/>
  <c r="D10" i="3"/>
  <c r="D11" i="3"/>
  <c r="D12" i="3"/>
  <c r="D8" i="3"/>
  <c r="C12" i="4" l="1"/>
  <c r="C8" i="4"/>
  <c r="C9" i="4"/>
  <c r="C13" i="4" s="1"/>
  <c r="C10" i="4"/>
  <c r="C11" i="4"/>
  <c r="C26" i="3"/>
  <c r="C27" i="3"/>
  <c r="C28" i="3"/>
  <c r="C29" i="3"/>
  <c r="C30" i="3"/>
  <c r="C20" i="3"/>
  <c r="C21" i="3"/>
  <c r="C22" i="3"/>
  <c r="C23" i="3"/>
  <c r="C24" i="3"/>
  <c r="C14" i="3"/>
  <c r="C15" i="3"/>
  <c r="C16" i="3"/>
  <c r="C17" i="3"/>
  <c r="C18" i="3"/>
  <c r="C8" i="3"/>
  <c r="C9" i="3"/>
  <c r="C10" i="3"/>
  <c r="C11" i="3"/>
  <c r="C12" i="3"/>
  <c r="N12" i="6"/>
  <c r="C7" i="6"/>
  <c r="C8" i="6"/>
  <c r="C9" i="6"/>
  <c r="C13" i="6" s="1"/>
  <c r="C10" i="6"/>
  <c r="C11" i="6"/>
  <c r="N12" i="4" l="1"/>
  <c r="B11" i="6"/>
  <c r="B27" i="3" l="1"/>
  <c r="O27" i="3" s="1"/>
  <c r="B28" i="3"/>
  <c r="O28" i="3" s="1"/>
  <c r="B29" i="3"/>
  <c r="B30" i="3"/>
  <c r="B26" i="3"/>
  <c r="O26" i="3" s="1"/>
  <c r="B21" i="3"/>
  <c r="B22" i="3"/>
  <c r="B23" i="3"/>
  <c r="B24" i="3"/>
  <c r="B20" i="3"/>
  <c r="B15" i="3"/>
  <c r="B16" i="3"/>
  <c r="B17" i="3"/>
  <c r="B18" i="3"/>
  <c r="B14" i="3"/>
  <c r="B12" i="3"/>
  <c r="O12" i="3" s="1"/>
  <c r="B9" i="3"/>
  <c r="O9" i="3" s="1"/>
  <c r="B10" i="3"/>
  <c r="O10" i="3" s="1"/>
  <c r="B11" i="3"/>
  <c r="O11" i="3" s="1"/>
  <c r="B8" i="3"/>
  <c r="O8" i="3" s="1"/>
  <c r="O30" i="3"/>
  <c r="O29" i="3"/>
  <c r="B80" i="4" l="1"/>
  <c r="C32" i="4" s="1"/>
  <c r="C20" i="4" s="1"/>
  <c r="M52" i="4"/>
  <c r="L52" i="4"/>
  <c r="K52" i="4"/>
  <c r="J52" i="4"/>
  <c r="I52" i="4"/>
  <c r="H52" i="4"/>
  <c r="G52" i="4"/>
  <c r="F52" i="4"/>
  <c r="E52" i="4"/>
  <c r="D52" i="4"/>
  <c r="C52" i="4"/>
  <c r="B52" i="4"/>
  <c r="B40" i="4" s="1"/>
  <c r="M51" i="4"/>
  <c r="L51" i="4"/>
  <c r="K51" i="4"/>
  <c r="J51" i="4"/>
  <c r="I51" i="4"/>
  <c r="H51" i="4"/>
  <c r="G51" i="4"/>
  <c r="F51" i="4"/>
  <c r="E51" i="4"/>
  <c r="D51" i="4"/>
  <c r="C51" i="4"/>
  <c r="B51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N39" i="4"/>
  <c r="L39" i="4"/>
  <c r="N32" i="4"/>
  <c r="M32" i="4"/>
  <c r="L32" i="4"/>
  <c r="K32" i="4"/>
  <c r="J32" i="4"/>
  <c r="J40" i="4" s="1"/>
  <c r="I32" i="4"/>
  <c r="I40" i="4" s="1"/>
  <c r="H32" i="4"/>
  <c r="G32" i="4"/>
  <c r="F32" i="4"/>
  <c r="F40" i="4" s="1"/>
  <c r="E32" i="4"/>
  <c r="M31" i="4"/>
  <c r="L31" i="4"/>
  <c r="K31" i="4"/>
  <c r="K39" i="4" s="1"/>
  <c r="J31" i="4"/>
  <c r="I31" i="4"/>
  <c r="I39" i="4" s="1"/>
  <c r="H31" i="4"/>
  <c r="G31" i="4"/>
  <c r="G39" i="4" s="1"/>
  <c r="F31" i="4"/>
  <c r="E31" i="4"/>
  <c r="D31" i="4"/>
  <c r="D39" i="4" s="1"/>
  <c r="C31" i="4"/>
  <c r="B31" i="4"/>
  <c r="M30" i="4"/>
  <c r="L30" i="4"/>
  <c r="L38" i="4" s="1"/>
  <c r="K30" i="4"/>
  <c r="K38" i="4" s="1"/>
  <c r="J30" i="4"/>
  <c r="I30" i="4"/>
  <c r="H30" i="4"/>
  <c r="H38" i="4" s="1"/>
  <c r="G30" i="4"/>
  <c r="F30" i="4"/>
  <c r="F38" i="4" s="1"/>
  <c r="E30" i="4"/>
  <c r="D30" i="4"/>
  <c r="D38" i="4" s="1"/>
  <c r="C30" i="4"/>
  <c r="B30" i="4"/>
  <c r="M29" i="4"/>
  <c r="L29" i="4"/>
  <c r="K29" i="4"/>
  <c r="K37" i="4" s="1"/>
  <c r="J29" i="4"/>
  <c r="I29" i="4"/>
  <c r="H29" i="4"/>
  <c r="G29" i="4"/>
  <c r="F29" i="4"/>
  <c r="F37" i="4" s="1"/>
  <c r="E29" i="4"/>
  <c r="E37" i="4" s="1"/>
  <c r="D29" i="4"/>
  <c r="C29" i="4"/>
  <c r="B29" i="4"/>
  <c r="M28" i="4"/>
  <c r="L28" i="4"/>
  <c r="K28" i="4"/>
  <c r="K36" i="4" s="1"/>
  <c r="J28" i="4"/>
  <c r="J36" i="4" s="1"/>
  <c r="I28" i="4"/>
  <c r="H28" i="4"/>
  <c r="H36" i="4" s="1"/>
  <c r="G28" i="4"/>
  <c r="F28" i="4"/>
  <c r="F36" i="4" s="1"/>
  <c r="E28" i="4"/>
  <c r="D28" i="4"/>
  <c r="C28" i="4"/>
  <c r="C16" i="4" s="1"/>
  <c r="B28" i="4"/>
  <c r="B36" i="4" s="1"/>
  <c r="M27" i="4"/>
  <c r="M35" i="4" s="1"/>
  <c r="L27" i="4"/>
  <c r="L33" i="4" s="1"/>
  <c r="K27" i="4"/>
  <c r="J27" i="4"/>
  <c r="I27" i="4"/>
  <c r="H27" i="4"/>
  <c r="H35" i="4" s="1"/>
  <c r="G27" i="4"/>
  <c r="G35" i="4" s="1"/>
  <c r="F27" i="4"/>
  <c r="E27" i="4"/>
  <c r="E35" i="4" s="1"/>
  <c r="D27" i="4"/>
  <c r="C27" i="4"/>
  <c r="B27" i="4"/>
  <c r="B20" i="4"/>
  <c r="B11" i="4"/>
  <c r="B10" i="4"/>
  <c r="B9" i="4"/>
  <c r="B8" i="4"/>
  <c r="B7" i="4"/>
  <c r="O88" i="3"/>
  <c r="O82" i="3"/>
  <c r="O76" i="3"/>
  <c r="O70" i="3"/>
  <c r="O59" i="3"/>
  <c r="N59" i="3"/>
  <c r="O58" i="3"/>
  <c r="P58" i="3" s="1"/>
  <c r="N58" i="3"/>
  <c r="O57" i="3"/>
  <c r="P57" i="3" s="1"/>
  <c r="N57" i="3"/>
  <c r="O56" i="3"/>
  <c r="P56" i="3" s="1"/>
  <c r="N56" i="3"/>
  <c r="O55" i="3"/>
  <c r="P55" i="3" s="1"/>
  <c r="N55" i="3"/>
  <c r="O53" i="3"/>
  <c r="N53" i="3"/>
  <c r="O52" i="3"/>
  <c r="P52" i="3" s="1"/>
  <c r="N52" i="3"/>
  <c r="O50" i="3"/>
  <c r="P50" i="3" s="1"/>
  <c r="N50" i="3"/>
  <c r="O49" i="3"/>
  <c r="P49" i="3" s="1"/>
  <c r="N49" i="3"/>
  <c r="O47" i="3"/>
  <c r="N47" i="3"/>
  <c r="O46" i="3"/>
  <c r="P46" i="3" s="1"/>
  <c r="N46" i="3"/>
  <c r="O45" i="3"/>
  <c r="P45" i="3" s="1"/>
  <c r="N45" i="3"/>
  <c r="O44" i="3"/>
  <c r="P44" i="3" s="1"/>
  <c r="N44" i="3"/>
  <c r="O43" i="3"/>
  <c r="P43" i="3" s="1"/>
  <c r="N43" i="3"/>
  <c r="O41" i="3"/>
  <c r="N41" i="3"/>
  <c r="O40" i="3"/>
  <c r="P40" i="3" s="1"/>
  <c r="N40" i="3"/>
  <c r="O39" i="3"/>
  <c r="P39" i="3" s="1"/>
  <c r="N39" i="3"/>
  <c r="O38" i="3"/>
  <c r="P38" i="3" s="1"/>
  <c r="N38" i="3"/>
  <c r="O37" i="3"/>
  <c r="P37" i="3" s="1"/>
  <c r="N37" i="3"/>
  <c r="O24" i="3"/>
  <c r="O23" i="3"/>
  <c r="O21" i="3"/>
  <c r="O20" i="3"/>
  <c r="O18" i="3"/>
  <c r="O17" i="3"/>
  <c r="O16" i="3"/>
  <c r="O15" i="3"/>
  <c r="O14" i="3"/>
  <c r="M52" i="6"/>
  <c r="L52" i="6"/>
  <c r="K52" i="6"/>
  <c r="J52" i="6"/>
  <c r="I52" i="6"/>
  <c r="G52" i="6"/>
  <c r="F52" i="6"/>
  <c r="H52" i="6"/>
  <c r="E52" i="6"/>
  <c r="D52" i="6"/>
  <c r="C52" i="6"/>
  <c r="B52" i="6"/>
  <c r="B40" i="6" s="1"/>
  <c r="N32" i="6"/>
  <c r="M32" i="6"/>
  <c r="L32" i="6"/>
  <c r="K32" i="6"/>
  <c r="J32" i="6"/>
  <c r="I32" i="6"/>
  <c r="I40" i="6" s="1"/>
  <c r="H32" i="6"/>
  <c r="G32" i="6"/>
  <c r="F32" i="6"/>
  <c r="E32" i="6"/>
  <c r="E20" i="6" s="1"/>
  <c r="E20" i="4" s="1"/>
  <c r="B80" i="6"/>
  <c r="C32" i="6" s="1"/>
  <c r="B20" i="6"/>
  <c r="E36" i="4" l="1"/>
  <c r="M36" i="4"/>
  <c r="L40" i="6"/>
  <c r="G53" i="4"/>
  <c r="G40" i="6"/>
  <c r="M37" i="4"/>
  <c r="F39" i="4"/>
  <c r="E53" i="4"/>
  <c r="M53" i="4"/>
  <c r="G40" i="4"/>
  <c r="B17" i="4"/>
  <c r="F33" i="4"/>
  <c r="D33" i="4"/>
  <c r="H40" i="4"/>
  <c r="H53" i="4"/>
  <c r="C37" i="4"/>
  <c r="C17" i="4"/>
  <c r="J40" i="6"/>
  <c r="C39" i="4"/>
  <c r="C19" i="4"/>
  <c r="I38" i="4"/>
  <c r="L35" i="4"/>
  <c r="J37" i="4"/>
  <c r="H39" i="4"/>
  <c r="F40" i="6"/>
  <c r="I35" i="4"/>
  <c r="D36" i="4"/>
  <c r="L36" i="4"/>
  <c r="G33" i="4"/>
  <c r="G41" i="4" s="1"/>
  <c r="B38" i="4"/>
  <c r="J38" i="4"/>
  <c r="E39" i="4"/>
  <c r="M39" i="4"/>
  <c r="K40" i="4"/>
  <c r="C53" i="4"/>
  <c r="K53" i="4"/>
  <c r="K40" i="6"/>
  <c r="H40" i="6"/>
  <c r="D35" i="4"/>
  <c r="B37" i="4"/>
  <c r="M38" i="4"/>
  <c r="C40" i="6"/>
  <c r="C20" i="6"/>
  <c r="B33" i="4"/>
  <c r="J33" i="4"/>
  <c r="H33" i="4"/>
  <c r="H41" i="4" s="1"/>
  <c r="C38" i="4"/>
  <c r="C18" i="4"/>
  <c r="C36" i="4"/>
  <c r="F53" i="4"/>
  <c r="N53" i="4"/>
  <c r="G36" i="4"/>
  <c r="E38" i="4"/>
  <c r="C33" i="4"/>
  <c r="C21" i="4" s="1"/>
  <c r="C15" i="4"/>
  <c r="K33" i="4"/>
  <c r="K41" i="4" s="1"/>
  <c r="B19" i="4"/>
  <c r="M33" i="4"/>
  <c r="M41" i="4" s="1"/>
  <c r="I53" i="4"/>
  <c r="I41" i="4" s="1"/>
  <c r="L40" i="4"/>
  <c r="I36" i="4"/>
  <c r="D37" i="4"/>
  <c r="L37" i="4"/>
  <c r="G38" i="4"/>
  <c r="B39" i="4"/>
  <c r="J39" i="4"/>
  <c r="E40" i="4"/>
  <c r="M40" i="4"/>
  <c r="B15" i="4"/>
  <c r="D53" i="4"/>
  <c r="I33" i="4"/>
  <c r="B16" i="4"/>
  <c r="L53" i="4"/>
  <c r="L41" i="4" s="1"/>
  <c r="B18" i="4"/>
  <c r="G37" i="4"/>
  <c r="C40" i="4"/>
  <c r="B13" i="4"/>
  <c r="B21" i="4" s="1"/>
  <c r="C41" i="4"/>
  <c r="F41" i="4"/>
  <c r="D32" i="4"/>
  <c r="D40" i="4" s="1"/>
  <c r="B35" i="4"/>
  <c r="J35" i="4"/>
  <c r="H37" i="4"/>
  <c r="N52" i="4"/>
  <c r="N40" i="4" s="1"/>
  <c r="E33" i="4"/>
  <c r="E41" i="4" s="1"/>
  <c r="C35" i="4"/>
  <c r="K35" i="4"/>
  <c r="I37" i="4"/>
  <c r="B53" i="4"/>
  <c r="B41" i="4" s="1"/>
  <c r="J53" i="4"/>
  <c r="F35" i="4"/>
  <c r="N52" i="6"/>
  <c r="N40" i="6" s="1"/>
  <c r="E40" i="6"/>
  <c r="M40" i="6"/>
  <c r="D32" i="6"/>
  <c r="N20" i="4" s="1"/>
  <c r="P59" i="3"/>
  <c r="D41" i="4" l="1"/>
  <c r="J41" i="4"/>
  <c r="D40" i="6"/>
  <c r="D20" i="6"/>
  <c r="D20" i="4" s="1"/>
  <c r="N39" i="6"/>
  <c r="N48" i="6"/>
  <c r="N49" i="6"/>
  <c r="N50" i="6"/>
  <c r="N47" i="6"/>
  <c r="C47" i="6"/>
  <c r="D47" i="6"/>
  <c r="E47" i="6"/>
  <c r="F47" i="6"/>
  <c r="G47" i="6"/>
  <c r="H47" i="6"/>
  <c r="I47" i="6"/>
  <c r="J47" i="6"/>
  <c r="K47" i="6"/>
  <c r="L47" i="6"/>
  <c r="M47" i="6"/>
  <c r="C48" i="6"/>
  <c r="D48" i="6"/>
  <c r="E48" i="6"/>
  <c r="F48" i="6"/>
  <c r="G48" i="6"/>
  <c r="H48" i="6"/>
  <c r="I48" i="6"/>
  <c r="J48" i="6"/>
  <c r="K48" i="6"/>
  <c r="L48" i="6"/>
  <c r="M48" i="6"/>
  <c r="C49" i="6"/>
  <c r="C53" i="6" s="1"/>
  <c r="D49" i="6"/>
  <c r="E49" i="6"/>
  <c r="F49" i="6"/>
  <c r="G49" i="6"/>
  <c r="H49" i="6"/>
  <c r="I49" i="6"/>
  <c r="J49" i="6"/>
  <c r="K49" i="6"/>
  <c r="K53" i="6" s="1"/>
  <c r="L49" i="6"/>
  <c r="M49" i="6"/>
  <c r="C50" i="6"/>
  <c r="D50" i="6"/>
  <c r="E50" i="6"/>
  <c r="F50" i="6"/>
  <c r="G50" i="6"/>
  <c r="H50" i="6"/>
  <c r="I50" i="6"/>
  <c r="J50" i="6"/>
  <c r="K50" i="6"/>
  <c r="L50" i="6"/>
  <c r="M50" i="6"/>
  <c r="C51" i="6"/>
  <c r="D51" i="6"/>
  <c r="E51" i="6"/>
  <c r="F51" i="6"/>
  <c r="G51" i="6"/>
  <c r="H51" i="6"/>
  <c r="I51" i="6"/>
  <c r="J51" i="6"/>
  <c r="K51" i="6"/>
  <c r="L51" i="6"/>
  <c r="M51" i="6"/>
  <c r="B48" i="6"/>
  <c r="B49" i="6"/>
  <c r="B50" i="6"/>
  <c r="B51" i="6"/>
  <c r="B47" i="6"/>
  <c r="C27" i="6"/>
  <c r="D27" i="6"/>
  <c r="D15" i="6" s="1"/>
  <c r="D15" i="4" s="1"/>
  <c r="E27" i="6"/>
  <c r="E15" i="6" s="1"/>
  <c r="E15" i="4" s="1"/>
  <c r="F27" i="6"/>
  <c r="G27" i="6"/>
  <c r="H27" i="6"/>
  <c r="I27" i="6"/>
  <c r="J27" i="6"/>
  <c r="K27" i="6"/>
  <c r="K35" i="6" s="1"/>
  <c r="L27" i="6"/>
  <c r="M27" i="6"/>
  <c r="C28" i="6"/>
  <c r="D28" i="6"/>
  <c r="E28" i="6"/>
  <c r="F28" i="6"/>
  <c r="G28" i="6"/>
  <c r="H28" i="6"/>
  <c r="H36" i="6" s="1"/>
  <c r="I28" i="6"/>
  <c r="J28" i="6"/>
  <c r="K28" i="6"/>
  <c r="L28" i="6"/>
  <c r="M28" i="6"/>
  <c r="C29" i="6"/>
  <c r="C17" i="6" s="1"/>
  <c r="D29" i="6"/>
  <c r="D17" i="6" s="1"/>
  <c r="D17" i="4" s="1"/>
  <c r="E29" i="6"/>
  <c r="E17" i="6" s="1"/>
  <c r="E17" i="4" s="1"/>
  <c r="F29" i="6"/>
  <c r="G29" i="6"/>
  <c r="H29" i="6"/>
  <c r="I29" i="6"/>
  <c r="J29" i="6"/>
  <c r="K29" i="6"/>
  <c r="L29" i="6"/>
  <c r="M29" i="6"/>
  <c r="C30" i="6"/>
  <c r="C18" i="6" s="1"/>
  <c r="D30" i="6"/>
  <c r="D18" i="6" s="1"/>
  <c r="D18" i="4" s="1"/>
  <c r="E30" i="6"/>
  <c r="F30" i="6"/>
  <c r="F38" i="6" s="1"/>
  <c r="G30" i="6"/>
  <c r="G38" i="6" s="1"/>
  <c r="H30" i="6"/>
  <c r="I30" i="6"/>
  <c r="J30" i="6"/>
  <c r="J38" i="6" s="1"/>
  <c r="K30" i="6"/>
  <c r="L30" i="6"/>
  <c r="M30" i="6"/>
  <c r="C31" i="6"/>
  <c r="D31" i="6"/>
  <c r="E31" i="6"/>
  <c r="E19" i="6" s="1"/>
  <c r="E19" i="4" s="1"/>
  <c r="F31" i="6"/>
  <c r="G31" i="6"/>
  <c r="G39" i="6" s="1"/>
  <c r="H31" i="6"/>
  <c r="I31" i="6"/>
  <c r="J31" i="6"/>
  <c r="K31" i="6"/>
  <c r="K39" i="6" s="1"/>
  <c r="L31" i="6"/>
  <c r="L39" i="6" s="1"/>
  <c r="M31" i="6"/>
  <c r="B28" i="6"/>
  <c r="B29" i="6"/>
  <c r="B37" i="6" s="1"/>
  <c r="B30" i="6"/>
  <c r="B31" i="6"/>
  <c r="B27" i="6"/>
  <c r="B8" i="6"/>
  <c r="B9" i="6"/>
  <c r="B10" i="6"/>
  <c r="B7" i="6"/>
  <c r="O37" i="1"/>
  <c r="O88" i="1"/>
  <c r="O82" i="1"/>
  <c r="O76" i="1"/>
  <c r="O70" i="1"/>
  <c r="G53" i="6" l="1"/>
  <c r="D39" i="6"/>
  <c r="D19" i="6"/>
  <c r="D19" i="4" s="1"/>
  <c r="M36" i="6"/>
  <c r="E36" i="6"/>
  <c r="E16" i="6"/>
  <c r="E16" i="4" s="1"/>
  <c r="H35" i="6"/>
  <c r="L36" i="6"/>
  <c r="D36" i="6"/>
  <c r="D16" i="6"/>
  <c r="D16" i="4" s="1"/>
  <c r="G35" i="6"/>
  <c r="B16" i="6"/>
  <c r="B35" i="6"/>
  <c r="J39" i="6"/>
  <c r="M38" i="6"/>
  <c r="E38" i="6"/>
  <c r="E18" i="6"/>
  <c r="E18" i="4" s="1"/>
  <c r="K36" i="6"/>
  <c r="N51" i="6"/>
  <c r="N51" i="4"/>
  <c r="C39" i="6"/>
  <c r="C19" i="6"/>
  <c r="C36" i="6"/>
  <c r="C16" i="6"/>
  <c r="F35" i="6"/>
  <c r="L53" i="6"/>
  <c r="D53" i="6"/>
  <c r="C35" i="6"/>
  <c r="C15" i="6"/>
  <c r="N27" i="6"/>
  <c r="N27" i="4"/>
  <c r="H39" i="6"/>
  <c r="C38" i="6"/>
  <c r="I36" i="6"/>
  <c r="D35" i="6"/>
  <c r="B38" i="6"/>
  <c r="L35" i="6"/>
  <c r="B36" i="6"/>
  <c r="F39" i="6"/>
  <c r="I38" i="6"/>
  <c r="G36" i="6"/>
  <c r="J35" i="6"/>
  <c r="H53" i="6"/>
  <c r="K38" i="6"/>
  <c r="M39" i="6"/>
  <c r="E39" i="6"/>
  <c r="H38" i="6"/>
  <c r="K37" i="6"/>
  <c r="K33" i="6"/>
  <c r="K41" i="6" s="1"/>
  <c r="C37" i="6"/>
  <c r="C33" i="6"/>
  <c r="F36" i="6"/>
  <c r="I35" i="6"/>
  <c r="J37" i="6"/>
  <c r="J33" i="6"/>
  <c r="I37" i="6"/>
  <c r="I33" i="6"/>
  <c r="J53" i="6"/>
  <c r="N53" i="6"/>
  <c r="B18" i="6"/>
  <c r="H37" i="6"/>
  <c r="H33" i="6"/>
  <c r="H41" i="6" s="1"/>
  <c r="I53" i="6"/>
  <c r="B39" i="6"/>
  <c r="I39" i="6"/>
  <c r="L38" i="6"/>
  <c r="D38" i="6"/>
  <c r="G33" i="6"/>
  <c r="G41" i="6" s="1"/>
  <c r="G37" i="6"/>
  <c r="J36" i="6"/>
  <c r="M35" i="6"/>
  <c r="E35" i="6"/>
  <c r="F33" i="6"/>
  <c r="F37" i="6"/>
  <c r="M37" i="6"/>
  <c r="M33" i="6"/>
  <c r="E33" i="6"/>
  <c r="E21" i="6" s="1"/>
  <c r="E21" i="4" s="1"/>
  <c r="E37" i="6"/>
  <c r="F53" i="6"/>
  <c r="L33" i="6"/>
  <c r="L37" i="6"/>
  <c r="D33" i="6"/>
  <c r="D37" i="6"/>
  <c r="B53" i="6"/>
  <c r="M53" i="6"/>
  <c r="E53" i="6"/>
  <c r="B19" i="6"/>
  <c r="B13" i="6"/>
  <c r="B17" i="6"/>
  <c r="B33" i="6"/>
  <c r="B15" i="6"/>
  <c r="D41" i="6" l="1"/>
  <c r="D21" i="6"/>
  <c r="D21" i="4" s="1"/>
  <c r="B21" i="6"/>
  <c r="L41" i="6"/>
  <c r="C41" i="6"/>
  <c r="C21" i="6"/>
  <c r="M41" i="6"/>
  <c r="F41" i="6"/>
  <c r="I41" i="6"/>
  <c r="B41" i="6"/>
  <c r="J41" i="6"/>
  <c r="E41" i="6"/>
  <c r="O8" i="1" l="1"/>
  <c r="O9" i="1"/>
  <c r="O10" i="1"/>
  <c r="O11" i="1"/>
  <c r="O12" i="1"/>
  <c r="P11" i="3" l="1"/>
  <c r="P10" i="3"/>
  <c r="P9" i="3"/>
  <c r="N19" i="6"/>
  <c r="N19" i="4" s="1"/>
  <c r="P8" i="3"/>
  <c r="N10" i="6"/>
  <c r="N10" i="4"/>
  <c r="N9" i="6"/>
  <c r="N9" i="4"/>
  <c r="N11" i="6"/>
  <c r="N11" i="4"/>
  <c r="N8" i="6"/>
  <c r="N8" i="4"/>
  <c r="N15" i="6"/>
  <c r="N15" i="4" s="1"/>
  <c r="N7" i="6"/>
  <c r="N7" i="4"/>
  <c r="N37" i="1"/>
  <c r="N59" i="1"/>
  <c r="N58" i="1"/>
  <c r="N57" i="1"/>
  <c r="N56" i="1"/>
  <c r="N55" i="1"/>
  <c r="N53" i="1"/>
  <c r="N52" i="1"/>
  <c r="N50" i="1"/>
  <c r="N49" i="1"/>
  <c r="N47" i="1"/>
  <c r="N46" i="1"/>
  <c r="N45" i="1"/>
  <c r="N44" i="1"/>
  <c r="N43" i="1"/>
  <c r="N38" i="1"/>
  <c r="N39" i="1"/>
  <c r="N40" i="1"/>
  <c r="N41" i="1"/>
  <c r="P37" i="1"/>
  <c r="N18" i="6" l="1"/>
  <c r="N18" i="4" s="1"/>
  <c r="N17" i="6"/>
  <c r="N17" i="4" s="1"/>
  <c r="N16" i="6"/>
  <c r="N16" i="4" s="1"/>
  <c r="P12" i="3"/>
  <c r="N35" i="6"/>
  <c r="N35" i="4"/>
  <c r="N13" i="6"/>
  <c r="N21" i="6" s="1"/>
  <c r="N13" i="4"/>
  <c r="O38" i="1"/>
  <c r="N28" i="4" s="1"/>
  <c r="O39" i="1"/>
  <c r="N29" i="4" s="1"/>
  <c r="N33" i="4" s="1"/>
  <c r="N41" i="4" s="1"/>
  <c r="O40" i="1"/>
  <c r="N30" i="4" s="1"/>
  <c r="O41" i="1"/>
  <c r="O43" i="1"/>
  <c r="P43" i="1" s="1"/>
  <c r="O44" i="1"/>
  <c r="P44" i="1" s="1"/>
  <c r="O45" i="1"/>
  <c r="P45" i="1" s="1"/>
  <c r="O46" i="1"/>
  <c r="P46" i="1" s="1"/>
  <c r="O47" i="1"/>
  <c r="O49" i="1"/>
  <c r="P49" i="1" s="1"/>
  <c r="O50" i="1"/>
  <c r="P50" i="1" s="1"/>
  <c r="O52" i="1"/>
  <c r="P52" i="1" s="1"/>
  <c r="O53" i="1"/>
  <c r="O55" i="1"/>
  <c r="P55" i="1" s="1"/>
  <c r="O56" i="1"/>
  <c r="P56" i="1" s="1"/>
  <c r="O57" i="1"/>
  <c r="P57" i="1" s="1"/>
  <c r="O58" i="1"/>
  <c r="P58" i="1" s="1"/>
  <c r="O59" i="1"/>
  <c r="P59" i="1" s="1"/>
  <c r="P24" i="3"/>
  <c r="O15" i="1"/>
  <c r="O16" i="1"/>
  <c r="O17" i="1"/>
  <c r="O18" i="1"/>
  <c r="O14" i="1"/>
  <c r="O27" i="1" l="1"/>
  <c r="P27" i="1" s="1"/>
  <c r="P23" i="3"/>
  <c r="P20" i="3"/>
  <c r="P14" i="3"/>
  <c r="O26" i="1"/>
  <c r="P26" i="1" s="1"/>
  <c r="P21" i="3"/>
  <c r="O28" i="1"/>
  <c r="P16" i="3"/>
  <c r="O30" i="1"/>
  <c r="P30" i="1" s="1"/>
  <c r="P18" i="3"/>
  <c r="O29" i="1"/>
  <c r="P17" i="3"/>
  <c r="P15" i="3"/>
  <c r="N31" i="6"/>
  <c r="N31" i="4"/>
  <c r="N29" i="6"/>
  <c r="N33" i="6" s="1"/>
  <c r="N41" i="6" s="1"/>
  <c r="P39" i="1"/>
  <c r="N30" i="6"/>
  <c r="P40" i="1"/>
  <c r="N28" i="6"/>
  <c r="P38" i="1"/>
  <c r="P27" i="3" l="1"/>
  <c r="P28" i="3"/>
  <c r="P29" i="3"/>
  <c r="P30" i="3"/>
  <c r="P26" i="3"/>
  <c r="N21" i="4"/>
  <c r="N36" i="6"/>
  <c r="N36" i="4"/>
  <c r="N38" i="6"/>
  <c r="N38" i="4"/>
  <c r="N37" i="6"/>
  <c r="N37" i="4"/>
</calcChain>
</file>

<file path=xl/sharedStrings.xml><?xml version="1.0" encoding="utf-8"?>
<sst xmlns="http://schemas.openxmlformats.org/spreadsheetml/2006/main" count="428" uniqueCount="59">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</sst>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B8CCE4"/>
      </top>
      <bottom style="thin">
        <color rgb="FF24406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7" applyNumberFormat="0" applyProtection="0">
      <alignment horizontal="right" vertical="center"/>
    </xf>
    <xf numFmtId="0" fontId="1" fillId="0" borderId="0"/>
    <xf numFmtId="0" fontId="11" fillId="16" borderId="8" applyNumberFormat="0" applyAlignment="0" applyProtection="0">
      <alignment horizontal="left" vertical="center" indent="1"/>
    </xf>
    <xf numFmtId="169" fontId="11" fillId="17" borderId="15" applyNumberFormat="0" applyProtection="0">
      <alignment horizontal="right" vertical="center"/>
    </xf>
    <xf numFmtId="0" fontId="12" fillId="4" borderId="10" applyNumberFormat="0" applyAlignment="0" applyProtection="0">
      <alignment horizontal="left" vertical="center" indent="1"/>
    </xf>
    <xf numFmtId="0" fontId="12" fillId="5" borderId="10" applyNumberFormat="0" applyAlignment="0" applyProtection="0">
      <alignment horizontal="left" vertical="center" indent="1"/>
    </xf>
    <xf numFmtId="169" fontId="10" fillId="6" borderId="9" applyNumberFormat="0" applyBorder="0" applyProtection="0">
      <alignment horizontal="right" vertical="center"/>
    </xf>
    <xf numFmtId="0" fontId="12" fillId="4" borderId="10" applyNumberFormat="0" applyAlignment="0" applyProtection="0">
      <alignment horizontal="left" vertical="center" indent="1"/>
    </xf>
    <xf numFmtId="169" fontId="11" fillId="5" borderId="10" applyNumberFormat="0" applyProtection="0">
      <alignment horizontal="right" vertical="center"/>
    </xf>
    <xf numFmtId="169" fontId="11" fillId="6" borderId="10" applyNumberFormat="0" applyBorder="0" applyProtection="0">
      <alignment horizontal="right" vertical="center"/>
    </xf>
    <xf numFmtId="169" fontId="13" fillId="7" borderId="11" applyNumberFormat="0" applyBorder="0" applyAlignment="0" applyProtection="0">
      <alignment horizontal="right" vertical="center" indent="1"/>
    </xf>
    <xf numFmtId="169" fontId="14" fillId="8" borderId="11" applyNumberFormat="0" applyBorder="0" applyAlignment="0" applyProtection="0">
      <alignment horizontal="right" vertical="center" indent="1"/>
    </xf>
    <xf numFmtId="169" fontId="14" fillId="9" borderId="11" applyNumberFormat="0" applyBorder="0" applyAlignment="0" applyProtection="0">
      <alignment horizontal="right" vertical="center" indent="1"/>
    </xf>
    <xf numFmtId="169" fontId="15" fillId="10" borderId="11" applyNumberFormat="0" applyBorder="0" applyAlignment="0" applyProtection="0">
      <alignment horizontal="right" vertical="center" indent="1"/>
    </xf>
    <xf numFmtId="169" fontId="15" fillId="11" borderId="11" applyNumberFormat="0" applyBorder="0" applyAlignment="0" applyProtection="0">
      <alignment horizontal="right" vertical="center" indent="1"/>
    </xf>
    <xf numFmtId="169" fontId="15" fillId="12" borderId="11" applyNumberFormat="0" applyBorder="0" applyAlignment="0" applyProtection="0">
      <alignment horizontal="right" vertical="center" indent="1"/>
    </xf>
    <xf numFmtId="169" fontId="16" fillId="13" borderId="11" applyNumberFormat="0" applyBorder="0" applyAlignment="0" applyProtection="0">
      <alignment horizontal="right" vertical="center" indent="1"/>
    </xf>
    <xf numFmtId="169" fontId="16" fillId="14" borderId="11" applyNumberFormat="0" applyBorder="0" applyAlignment="0" applyProtection="0">
      <alignment horizontal="right" vertical="center" indent="1"/>
    </xf>
    <xf numFmtId="169" fontId="16" fillId="15" borderId="11" applyNumberFormat="0" applyBorder="0" applyAlignment="0" applyProtection="0">
      <alignment horizontal="right" vertical="center" indent="1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7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2" fillId="21" borderId="0" applyNumberFormat="0" applyAlignment="0" applyProtection="0">
      <alignment horizontal="left" vertical="center" indent="1"/>
    </xf>
    <xf numFmtId="0" fontId="18" fillId="0" borderId="12" applyNumberFormat="0" applyFill="0" applyBorder="0" applyAlignment="0" applyProtection="0"/>
    <xf numFmtId="0" fontId="19" fillId="0" borderId="12" applyBorder="0" applyAlignment="0" applyProtection="0"/>
    <xf numFmtId="0" fontId="12" fillId="22" borderId="10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0" fontId="11" fillId="23" borderId="8" applyNumberFormat="0" applyAlignment="0" applyProtection="0">
      <alignment horizontal="left" vertical="center" indent="1"/>
    </xf>
    <xf numFmtId="169" fontId="10" fillId="0" borderId="9" applyNumberFormat="0" applyProtection="0">
      <alignment horizontal="right" vertical="center"/>
    </xf>
    <xf numFmtId="169" fontId="11" fillId="0" borderId="10" applyNumberFormat="0" applyProtection="0">
      <alignment horizontal="right" vertical="center"/>
    </xf>
    <xf numFmtId="0" fontId="17" fillId="0" borderId="8" applyNumberFormat="0" applyFont="0" applyFill="0" applyAlignment="0" applyProtection="0"/>
    <xf numFmtId="169" fontId="10" fillId="24" borderId="8" applyNumberFormat="0" applyAlignment="0" applyProtection="0">
      <alignment horizontal="left" vertical="center" indent="1"/>
    </xf>
    <xf numFmtId="0" fontId="11" fillId="23" borderId="10" applyNumberFormat="0" applyAlignment="0" applyProtection="0">
      <alignment horizontal="left" vertical="center" indent="1"/>
    </xf>
    <xf numFmtId="0" fontId="12" fillId="25" borderId="8" applyNumberFormat="0" applyAlignment="0" applyProtection="0">
      <alignment horizontal="left" vertical="center" indent="1"/>
    </xf>
    <xf numFmtId="0" fontId="12" fillId="26" borderId="8" applyNumberFormat="0" applyAlignment="0" applyProtection="0">
      <alignment horizontal="left" vertical="center" indent="1"/>
    </xf>
    <xf numFmtId="0" fontId="12" fillId="27" borderId="8" applyNumberFormat="0" applyAlignment="0" applyProtection="0">
      <alignment horizontal="left" vertical="center" indent="1"/>
    </xf>
    <xf numFmtId="0" fontId="12" fillId="6" borderId="8" applyNumberFormat="0" applyAlignment="0" applyProtection="0">
      <alignment horizontal="left" vertical="center" indent="1"/>
    </xf>
    <xf numFmtId="0" fontId="12" fillId="5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0" fontId="18" fillId="5" borderId="10" applyNumberFormat="0" applyAlignment="0" applyProtection="0">
      <alignment horizontal="left" vertical="center" indent="1"/>
    </xf>
    <xf numFmtId="169" fontId="21" fillId="5" borderId="10" applyNumberFormat="0" applyProtection="0">
      <alignment horizontal="right" vertical="center"/>
    </xf>
    <xf numFmtId="169" fontId="22" fillId="6" borderId="9" applyNumberFormat="0" applyBorder="0" applyProtection="0">
      <alignment horizontal="right" vertical="center"/>
    </xf>
    <xf numFmtId="169" fontId="21" fillId="6" borderId="10" applyNumberFormat="0" applyBorder="0" applyProtection="0">
      <alignment horizontal="right" vertical="center"/>
    </xf>
    <xf numFmtId="0" fontId="4" fillId="0" borderId="16" applyNumberFormat="0" applyProtection="0">
      <alignment horizontal="left" vertical="center" indent="1"/>
    </xf>
    <xf numFmtId="0" fontId="4" fillId="0" borderId="16" applyNumberFormat="0" applyProtection="0">
      <alignment horizontal="left" vertical="center" indent="1"/>
    </xf>
    <xf numFmtId="4" fontId="23" fillId="0" borderId="17" applyNumberFormat="0" applyProtection="0">
      <alignment horizontal="right" vertical="center"/>
    </xf>
    <xf numFmtId="4" fontId="24" fillId="28" borderId="17" applyNumberFormat="0" applyProtection="0">
      <alignment horizontal="right" vertical="center"/>
    </xf>
    <xf numFmtId="0" fontId="11" fillId="16" borderId="8" applyNumberFormat="0" applyAlignment="0" applyProtection="0">
      <alignment horizontal="left" vertical="center" indent="1"/>
    </xf>
    <xf numFmtId="169" fontId="10" fillId="0" borderId="7" applyNumberFormat="0" applyProtection="0">
      <alignment horizontal="right" vertical="center"/>
    </xf>
    <xf numFmtId="169" fontId="11" fillId="17" borderId="15" applyNumberFormat="0" applyProtection="0">
      <alignment horizontal="right" vertical="center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7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2" fillId="21" borderId="0" applyNumberFormat="0" applyAlignment="0" applyProtection="0">
      <alignment horizontal="left" vertical="center" indent="1"/>
    </xf>
    <xf numFmtId="0" fontId="4" fillId="0" borderId="18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0" fontId="2" fillId="2" borderId="0" xfId="0" applyFont="1" applyFill="1" applyAlignment="1">
      <alignment horizontal="center"/>
    </xf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7" fillId="0" borderId="0" xfId="0" applyFont="1"/>
    <xf numFmtId="0" fontId="0" fillId="0" borderId="1" xfId="0" applyFont="1" applyBorder="1"/>
    <xf numFmtId="168" fontId="7" fillId="0" borderId="5" xfId="0" applyNumberFormat="1" applyFont="1" applyFill="1" applyBorder="1" applyAlignment="1">
      <alignment vertical="center"/>
    </xf>
    <xf numFmtId="0" fontId="6" fillId="0" borderId="6" xfId="0" applyFont="1" applyFill="1" applyBorder="1"/>
    <xf numFmtId="3" fontId="0" fillId="0" borderId="0" xfId="0" applyNumberFormat="1"/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</cellXfs>
  <cellStyles count="106">
    <cellStyle name="Comma 2" xfId="84" xr:uid="{85FAB247-5289-4610-A002-0B284F218B72}"/>
    <cellStyle name="Comma 2 2" xfId="88" xr:uid="{9D516483-F15F-4009-9F97-FE3EF2C7BF3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3" xfId="85" xr:uid="{D12BA2D2-07CC-455E-BA99-5615BB6AA594}"/>
    <cellStyle name="Comma 3 2" xfId="89" xr:uid="{1ED649CA-8156-48B3-9AA3-BB32DFD7E670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Komma" xfId="1" builtinId="3"/>
    <cellStyle name="Komma 10" xfId="102" xr:uid="{492B29E2-0CAE-49AB-ADB7-41C9BE9480EC}"/>
    <cellStyle name="Komma 2" xfId="8" xr:uid="{00000000-0005-0000-0000-000001000000}"/>
    <cellStyle name="Komma 2 2" xfId="81" xr:uid="{1146EAB8-A98A-4D0E-A92C-32E443E4E937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3" xfId="10" xr:uid="{B672CAFD-28B8-4827-B8C5-80A4B6B5D148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138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752475</xdr:colOff>
      <xdr:row>0</xdr:row>
      <xdr:rowOff>64294</xdr:rowOff>
    </xdr:from>
    <xdr:to>
      <xdr:col>15</xdr:col>
      <xdr:colOff>1085850</xdr:colOff>
      <xdr:row>2</xdr:row>
      <xdr:rowOff>67671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7444" y="64294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371495</xdr:colOff>
      <xdr:row>0</xdr:row>
      <xdr:rowOff>76200</xdr:rowOff>
    </xdr:from>
    <xdr:to>
      <xdr:col>13</xdr:col>
      <xdr:colOff>883464</xdr:colOff>
      <xdr:row>2</xdr:row>
      <xdr:rowOff>79577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7183" y="76200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762000</xdr:colOff>
      <xdr:row>0</xdr:row>
      <xdr:rowOff>47625</xdr:rowOff>
    </xdr:from>
    <xdr:to>
      <xdr:col>15</xdr:col>
      <xdr:colOff>1095375</xdr:colOff>
      <xdr:row>2</xdr:row>
      <xdr:rowOff>51002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6969" y="47625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380999</xdr:colOff>
      <xdr:row>0</xdr:row>
      <xdr:rowOff>47625</xdr:rowOff>
    </xdr:from>
    <xdr:to>
      <xdr:col>13</xdr:col>
      <xdr:colOff>892968</xdr:colOff>
      <xdr:row>2</xdr:row>
      <xdr:rowOff>51002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6687" y="47625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D9">
            <v>226837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P88"/>
  <sheetViews>
    <sheetView tabSelected="1" zoomScale="80" zoomScaleNormal="80" workbookViewId="0">
      <selection activeCell="A2" sqref="A2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</cols>
  <sheetData>
    <row r="2" spans="1:16" x14ac:dyDescent="0.25">
      <c r="A2" s="1" t="s">
        <v>24</v>
      </c>
    </row>
    <row r="4" spans="1:16" x14ac:dyDescent="0.25">
      <c r="B4" s="23">
        <v>2020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s="1" customForma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 t="s">
        <v>20</v>
      </c>
      <c r="O5" s="2"/>
      <c r="P5" s="2" t="s">
        <v>20</v>
      </c>
    </row>
    <row r="6" spans="1:16" s="1" customFormat="1" x14ac:dyDescent="0.25">
      <c r="B6" s="3" t="s">
        <v>12</v>
      </c>
      <c r="C6" s="3" t="s">
        <v>13</v>
      </c>
      <c r="D6" s="3" t="s">
        <v>0</v>
      </c>
      <c r="E6" s="3" t="s">
        <v>14</v>
      </c>
      <c r="F6" s="3" t="s">
        <v>1</v>
      </c>
      <c r="G6" s="3" t="s">
        <v>2</v>
      </c>
      <c r="H6" s="3" t="s">
        <v>3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  <c r="N6" s="3" t="s">
        <v>21</v>
      </c>
      <c r="O6" s="3" t="s">
        <v>4</v>
      </c>
      <c r="P6" s="3" t="s">
        <v>4</v>
      </c>
    </row>
    <row r="7" spans="1:16" x14ac:dyDescent="0.25">
      <c r="A7" s="20" t="s">
        <v>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</row>
    <row r="8" spans="1:16" x14ac:dyDescent="0.25">
      <c r="A8" s="5" t="s">
        <v>6</v>
      </c>
      <c r="B8" s="6">
        <v>2093673</v>
      </c>
      <c r="C8" s="6">
        <v>2017461</v>
      </c>
      <c r="D8" s="6">
        <v>808454</v>
      </c>
      <c r="E8" s="6">
        <v>12632</v>
      </c>
      <c r="F8" s="6">
        <v>20202</v>
      </c>
      <c r="G8" s="6">
        <v>138124</v>
      </c>
      <c r="H8" s="6">
        <v>576370</v>
      </c>
      <c r="I8" s="6">
        <v>797716</v>
      </c>
      <c r="J8" s="6">
        <v>562247</v>
      </c>
      <c r="K8" s="6">
        <v>378107</v>
      </c>
      <c r="L8" s="6">
        <v>181115</v>
      </c>
      <c r="M8" s="6">
        <v>226837</v>
      </c>
      <c r="N8" s="8">
        <f>(M8/M37-1)*100</f>
        <v>-90.804544116800528</v>
      </c>
      <c r="O8" s="6">
        <f>SUM(B8:M8)</f>
        <v>7812938</v>
      </c>
      <c r="P8" s="8">
        <f>(O8/SUM(B37:M37)-1)*100</f>
        <v>-75.324075034736225</v>
      </c>
    </row>
    <row r="9" spans="1:16" x14ac:dyDescent="0.25">
      <c r="A9" s="5" t="s">
        <v>7</v>
      </c>
      <c r="B9" s="6">
        <v>1663642</v>
      </c>
      <c r="C9" s="6">
        <v>1631827</v>
      </c>
      <c r="D9" s="6">
        <v>656558</v>
      </c>
      <c r="E9" s="6">
        <v>12263</v>
      </c>
      <c r="F9" s="6">
        <v>19531</v>
      </c>
      <c r="G9" s="6">
        <v>120802</v>
      </c>
      <c r="H9" s="6">
        <v>486402</v>
      </c>
      <c r="I9" s="6">
        <v>663369</v>
      </c>
      <c r="J9" s="6">
        <v>453282</v>
      </c>
      <c r="K9" s="6">
        <v>279870</v>
      </c>
      <c r="L9" s="6">
        <v>138670</v>
      </c>
      <c r="M9" s="6">
        <v>172664</v>
      </c>
      <c r="N9" s="8">
        <f t="shared" ref="N9:N30" si="0">(M9/M38-1)*100</f>
        <v>-91.379812173524073</v>
      </c>
      <c r="O9" s="6">
        <f t="shared" ref="O9:O24" si="1">SUM(B9:M9)</f>
        <v>6298880</v>
      </c>
      <c r="P9" s="8">
        <f t="shared" ref="P9:P30" si="2">(O9/SUM(B38:M38)-1)*100</f>
        <v>-74.098205406090017</v>
      </c>
    </row>
    <row r="10" spans="1:16" x14ac:dyDescent="0.25">
      <c r="A10" s="5" t="s">
        <v>8</v>
      </c>
      <c r="B10" s="6">
        <v>426678</v>
      </c>
      <c r="C10" s="6">
        <v>384614</v>
      </c>
      <c r="D10" s="6">
        <v>150494</v>
      </c>
      <c r="E10" s="6">
        <v>324</v>
      </c>
      <c r="F10" s="6">
        <v>472</v>
      </c>
      <c r="G10" s="6">
        <v>17296</v>
      </c>
      <c r="H10" s="6">
        <v>89412</v>
      </c>
      <c r="I10" s="6">
        <v>133098</v>
      </c>
      <c r="J10" s="6">
        <v>107294</v>
      </c>
      <c r="K10" s="6">
        <v>96188</v>
      </c>
      <c r="L10" s="6">
        <v>40612</v>
      </c>
      <c r="M10" s="6">
        <v>51464</v>
      </c>
      <c r="N10" s="8">
        <f t="shared" si="0"/>
        <v>-88.739716436198151</v>
      </c>
      <c r="O10" s="6">
        <f t="shared" si="1"/>
        <v>1497946</v>
      </c>
      <c r="P10" s="8">
        <f t="shared" si="2"/>
        <v>-79.16586461162548</v>
      </c>
    </row>
    <row r="11" spans="1:16" x14ac:dyDescent="0.25">
      <c r="A11" s="5" t="s">
        <v>9</v>
      </c>
      <c r="B11" s="6">
        <v>19507</v>
      </c>
      <c r="C11" s="6">
        <v>18627</v>
      </c>
      <c r="D11" s="6">
        <v>10479</v>
      </c>
      <c r="E11" s="6">
        <v>960</v>
      </c>
      <c r="F11" s="6">
        <v>1067</v>
      </c>
      <c r="G11" s="6">
        <v>2453</v>
      </c>
      <c r="H11" s="6">
        <v>7648</v>
      </c>
      <c r="I11" s="6">
        <v>10494</v>
      </c>
      <c r="J11" s="6">
        <v>9335</v>
      </c>
      <c r="K11" s="6">
        <v>6986</v>
      </c>
      <c r="L11" s="6">
        <v>4247</v>
      </c>
      <c r="M11" s="6">
        <v>4077</v>
      </c>
      <c r="N11" s="8">
        <f t="shared" si="0"/>
        <v>-80.271944256266337</v>
      </c>
      <c r="O11" s="6">
        <f t="shared" si="1"/>
        <v>95880</v>
      </c>
      <c r="P11" s="8">
        <f t="shared" si="2"/>
        <v>-64.063237906762311</v>
      </c>
    </row>
    <row r="12" spans="1:16" x14ac:dyDescent="0.25">
      <c r="A12" s="5" t="s">
        <v>10</v>
      </c>
      <c r="B12" s="10">
        <v>20356489.949999999</v>
      </c>
      <c r="C12" s="10">
        <v>20824035</v>
      </c>
      <c r="D12" s="10">
        <v>22143747</v>
      </c>
      <c r="E12" s="10">
        <v>14538631.26</v>
      </c>
      <c r="F12" s="10">
        <v>15545000</v>
      </c>
      <c r="G12" s="10">
        <v>14422685</v>
      </c>
      <c r="H12" s="10">
        <v>15846510.439999999</v>
      </c>
      <c r="I12" s="10">
        <v>16048856.9</v>
      </c>
      <c r="J12" s="10">
        <v>18152517</v>
      </c>
      <c r="K12" s="10">
        <v>19536989</v>
      </c>
      <c r="L12" s="10">
        <v>20805034</v>
      </c>
      <c r="M12" s="10">
        <v>19667495.670000002</v>
      </c>
      <c r="N12" s="8">
        <f t="shared" si="0"/>
        <v>-13.48544226881565</v>
      </c>
      <c r="O12" s="10">
        <f t="shared" si="1"/>
        <v>217887991.22000003</v>
      </c>
      <c r="P12" s="8">
        <f t="shared" si="2"/>
        <v>-23.226443211322724</v>
      </c>
    </row>
    <row r="13" spans="1:16" x14ac:dyDescent="0.25">
      <c r="A13" s="20" t="s">
        <v>22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x14ac:dyDescent="0.25">
      <c r="A14" s="5" t="s">
        <v>6</v>
      </c>
      <c r="B14" s="6">
        <v>418096</v>
      </c>
      <c r="C14" s="6">
        <v>421567</v>
      </c>
      <c r="D14" s="6">
        <v>169388</v>
      </c>
      <c r="E14" s="6">
        <v>2370</v>
      </c>
      <c r="F14" s="6">
        <v>3081</v>
      </c>
      <c r="G14" s="6">
        <v>3348</v>
      </c>
      <c r="H14" s="6">
        <v>152818</v>
      </c>
      <c r="I14" s="6">
        <v>252022</v>
      </c>
      <c r="J14" s="6">
        <v>128664</v>
      </c>
      <c r="K14" s="6">
        <v>110346</v>
      </c>
      <c r="L14" s="6">
        <v>39875</v>
      </c>
      <c r="M14" s="6">
        <v>46475</v>
      </c>
      <c r="N14" s="8">
        <f t="shared" si="0"/>
        <v>-90.263120955188356</v>
      </c>
      <c r="O14" s="6">
        <f t="shared" si="1"/>
        <v>1748050</v>
      </c>
      <c r="P14" s="8">
        <f t="shared" si="2"/>
        <v>-76.087812670607136</v>
      </c>
    </row>
    <row r="15" spans="1:16" x14ac:dyDescent="0.25">
      <c r="A15" s="5" t="s">
        <v>7</v>
      </c>
      <c r="B15" s="6">
        <v>413648</v>
      </c>
      <c r="C15" s="6">
        <v>419715</v>
      </c>
      <c r="D15" s="6">
        <v>168196</v>
      </c>
      <c r="E15" s="6">
        <v>2318</v>
      </c>
      <c r="F15" s="6">
        <v>3081</v>
      </c>
      <c r="G15" s="6">
        <v>3348</v>
      </c>
      <c r="H15" s="6">
        <v>151915</v>
      </c>
      <c r="I15" s="6">
        <v>250844</v>
      </c>
      <c r="J15" s="6">
        <v>128093</v>
      </c>
      <c r="K15" s="6">
        <v>110072</v>
      </c>
      <c r="L15" s="6">
        <v>39538</v>
      </c>
      <c r="M15" s="6">
        <v>46061</v>
      </c>
      <c r="N15" s="8">
        <f t="shared" si="0"/>
        <v>-90.245178287415797</v>
      </c>
      <c r="O15" s="6">
        <f t="shared" si="1"/>
        <v>1736829</v>
      </c>
      <c r="P15" s="8">
        <f t="shared" si="2"/>
        <v>-76.084150768129604</v>
      </c>
    </row>
    <row r="16" spans="1:16" x14ac:dyDescent="0.25">
      <c r="A16" s="5" t="s">
        <v>8</v>
      </c>
      <c r="B16" s="6">
        <v>4446</v>
      </c>
      <c r="C16" s="6">
        <v>1852</v>
      </c>
      <c r="D16" s="6">
        <v>1068</v>
      </c>
      <c r="E16" s="6">
        <v>0</v>
      </c>
      <c r="F16" s="6">
        <v>0</v>
      </c>
      <c r="G16" s="6">
        <v>0</v>
      </c>
      <c r="H16" s="6">
        <v>840</v>
      </c>
      <c r="I16" s="6">
        <v>1178</v>
      </c>
      <c r="J16" s="6">
        <v>564</v>
      </c>
      <c r="K16" s="6">
        <v>256</v>
      </c>
      <c r="L16" s="6">
        <v>282</v>
      </c>
      <c r="M16" s="6">
        <v>378</v>
      </c>
      <c r="N16" s="8">
        <f t="shared" si="0"/>
        <v>-92.535545023696685</v>
      </c>
      <c r="O16" s="6">
        <f t="shared" si="1"/>
        <v>10864</v>
      </c>
      <c r="P16" s="8">
        <f t="shared" si="2"/>
        <v>-77.263404629358334</v>
      </c>
    </row>
    <row r="17" spans="1:16" x14ac:dyDescent="0.25">
      <c r="A17" s="5" t="s">
        <v>9</v>
      </c>
      <c r="B17" s="6">
        <v>3404</v>
      </c>
      <c r="C17" s="6">
        <v>3196</v>
      </c>
      <c r="D17" s="6">
        <v>1867</v>
      </c>
      <c r="E17" s="6">
        <v>259</v>
      </c>
      <c r="F17" s="6">
        <v>283</v>
      </c>
      <c r="G17" s="6">
        <v>280</v>
      </c>
      <c r="H17" s="6">
        <v>1577</v>
      </c>
      <c r="I17" s="6">
        <v>2676</v>
      </c>
      <c r="J17" s="6">
        <v>2135</v>
      </c>
      <c r="K17" s="6">
        <v>1622</v>
      </c>
      <c r="L17" s="6">
        <v>916</v>
      </c>
      <c r="M17" s="6">
        <v>767</v>
      </c>
      <c r="N17" s="8">
        <f t="shared" si="0"/>
        <v>-79.314994606256732</v>
      </c>
      <c r="O17" s="6">
        <f t="shared" si="1"/>
        <v>18982</v>
      </c>
      <c r="P17" s="8">
        <f t="shared" si="2"/>
        <v>-63.432864573299938</v>
      </c>
    </row>
    <row r="18" spans="1:16" x14ac:dyDescent="0.25">
      <c r="A18" s="5" t="s">
        <v>10</v>
      </c>
      <c r="B18" s="10">
        <v>1337267</v>
      </c>
      <c r="C18" s="10">
        <v>1396340</v>
      </c>
      <c r="D18" s="10">
        <v>1221243</v>
      </c>
      <c r="E18" s="10">
        <v>1161896</v>
      </c>
      <c r="F18" s="10">
        <v>1396162</v>
      </c>
      <c r="G18" s="10">
        <v>1439836</v>
      </c>
      <c r="H18" s="10">
        <v>1470560</v>
      </c>
      <c r="I18" s="10">
        <v>1198437</v>
      </c>
      <c r="J18" s="10">
        <v>1301913</v>
      </c>
      <c r="K18" s="10">
        <v>1237949</v>
      </c>
      <c r="L18" s="10">
        <v>1326894</v>
      </c>
      <c r="M18" s="10">
        <v>1299056</v>
      </c>
      <c r="N18" s="8">
        <f t="shared" si="0"/>
        <v>-17.340291975354592</v>
      </c>
      <c r="O18" s="10">
        <f t="shared" si="1"/>
        <v>15787553</v>
      </c>
      <c r="P18" s="8">
        <f t="shared" si="2"/>
        <v>-3.8647196792931715</v>
      </c>
    </row>
    <row r="19" spans="1:16" x14ac:dyDescent="0.25">
      <c r="A19" s="20" t="s">
        <v>23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</row>
    <row r="20" spans="1:16" x14ac:dyDescent="0.25">
      <c r="A20" s="5" t="s">
        <v>6</v>
      </c>
      <c r="B20" s="6">
        <v>22649</v>
      </c>
      <c r="C20" s="6">
        <v>20818</v>
      </c>
      <c r="D20" s="6">
        <v>6420</v>
      </c>
      <c r="E20" s="6">
        <v>0</v>
      </c>
      <c r="F20" s="6">
        <v>0</v>
      </c>
      <c r="G20" s="6">
        <v>621</v>
      </c>
      <c r="H20" s="6">
        <v>5424</v>
      </c>
      <c r="I20" s="6">
        <v>16311</v>
      </c>
      <c r="J20" s="6">
        <v>12367</v>
      </c>
      <c r="K20" s="6">
        <v>5591</v>
      </c>
      <c r="L20" s="6">
        <v>1593</v>
      </c>
      <c r="M20" s="6">
        <f>[1]Dezember!$D$31</f>
        <v>4634</v>
      </c>
      <c r="N20" s="8">
        <f t="shared" si="0"/>
        <v>-81.420151557676107</v>
      </c>
      <c r="O20" s="6">
        <f t="shared" si="1"/>
        <v>96428</v>
      </c>
      <c r="P20" s="8">
        <f t="shared" si="2"/>
        <v>-82.635753837842714</v>
      </c>
    </row>
    <row r="21" spans="1:16" x14ac:dyDescent="0.25">
      <c r="A21" s="5" t="s">
        <v>7</v>
      </c>
      <c r="B21" s="6">
        <v>22649</v>
      </c>
      <c r="C21" s="6">
        <v>20818</v>
      </c>
      <c r="D21" s="6">
        <v>6420</v>
      </c>
      <c r="E21" s="6">
        <v>0</v>
      </c>
      <c r="F21" s="6">
        <v>0</v>
      </c>
      <c r="G21" s="6">
        <v>621</v>
      </c>
      <c r="H21" s="6">
        <v>5424</v>
      </c>
      <c r="I21" s="6">
        <v>16311</v>
      </c>
      <c r="J21" s="6">
        <v>12283</v>
      </c>
      <c r="K21" s="6">
        <v>5591</v>
      </c>
      <c r="L21" s="6">
        <v>1564</v>
      </c>
      <c r="M21" s="6">
        <f>[1]Dezember!$D$31</f>
        <v>4634</v>
      </c>
      <c r="N21" s="8">
        <f t="shared" si="0"/>
        <v>-81.420151557676107</v>
      </c>
      <c r="O21" s="6">
        <f t="shared" si="1"/>
        <v>96315</v>
      </c>
      <c r="P21" s="8">
        <f t="shared" si="2"/>
        <v>-82.648071947941517</v>
      </c>
    </row>
    <row r="22" spans="1:16" x14ac:dyDescent="0.25">
      <c r="A22" s="5" t="s">
        <v>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8"/>
      <c r="O22" s="7">
        <v>0</v>
      </c>
      <c r="P22" s="8"/>
    </row>
    <row r="23" spans="1:16" x14ac:dyDescent="0.25">
      <c r="A23" s="5" t="s">
        <v>9</v>
      </c>
      <c r="B23" s="6">
        <v>326</v>
      </c>
      <c r="C23" s="6">
        <v>309</v>
      </c>
      <c r="D23" s="6">
        <v>138</v>
      </c>
      <c r="E23" s="6">
        <v>0</v>
      </c>
      <c r="F23" s="6">
        <v>0</v>
      </c>
      <c r="G23" s="6">
        <v>24</v>
      </c>
      <c r="H23" s="6">
        <v>114</v>
      </c>
      <c r="I23" s="6">
        <v>175</v>
      </c>
      <c r="J23" s="6">
        <v>189</v>
      </c>
      <c r="K23" s="6">
        <v>106</v>
      </c>
      <c r="L23" s="6">
        <v>38</v>
      </c>
      <c r="M23" s="6">
        <v>68</v>
      </c>
      <c r="N23" s="8">
        <f t="shared" si="0"/>
        <v>-80.346820809248555</v>
      </c>
      <c r="O23" s="6">
        <f t="shared" si="1"/>
        <v>1487</v>
      </c>
      <c r="P23" s="8">
        <f t="shared" si="2"/>
        <v>-75.331785003317847</v>
      </c>
    </row>
    <row r="24" spans="1:16" x14ac:dyDescent="0.25">
      <c r="A24" s="5" t="s">
        <v>10</v>
      </c>
      <c r="B24" s="10">
        <v>967</v>
      </c>
      <c r="C24" s="10">
        <v>1648</v>
      </c>
      <c r="D24" s="10">
        <v>1343</v>
      </c>
      <c r="E24" s="10">
        <v>0</v>
      </c>
      <c r="F24" s="10">
        <v>0</v>
      </c>
      <c r="G24" s="10">
        <v>4.7E-2</v>
      </c>
      <c r="H24" s="10">
        <v>0</v>
      </c>
      <c r="I24" s="10">
        <v>504</v>
      </c>
      <c r="J24" s="10">
        <v>240</v>
      </c>
      <c r="K24" s="10">
        <v>0</v>
      </c>
      <c r="L24" s="10">
        <v>0</v>
      </c>
      <c r="M24" s="10">
        <v>0</v>
      </c>
      <c r="N24" s="8">
        <v>-99.4</v>
      </c>
      <c r="O24" s="10">
        <f t="shared" si="1"/>
        <v>4702.0470000000005</v>
      </c>
      <c r="P24" s="8">
        <v>-87.6</v>
      </c>
    </row>
    <row r="25" spans="1:16" x14ac:dyDescent="0.25">
      <c r="A25" s="20" t="s">
        <v>11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1:16" x14ac:dyDescent="0.25">
      <c r="A26" s="5" t="s">
        <v>6</v>
      </c>
      <c r="B26" s="6">
        <v>2534418</v>
      </c>
      <c r="C26" s="6">
        <v>2459846</v>
      </c>
      <c r="D26" s="6">
        <v>984262</v>
      </c>
      <c r="E26" s="6">
        <v>15002</v>
      </c>
      <c r="F26" s="6">
        <v>23283</v>
      </c>
      <c r="G26" s="6">
        <v>142093</v>
      </c>
      <c r="H26" s="6">
        <v>734612</v>
      </c>
      <c r="I26" s="6">
        <v>1066049</v>
      </c>
      <c r="J26" s="6">
        <v>703278</v>
      </c>
      <c r="K26" s="6">
        <v>494044</v>
      </c>
      <c r="L26" s="6">
        <v>222583</v>
      </c>
      <c r="M26" s="6">
        <v>277946</v>
      </c>
      <c r="N26" s="8">
        <f t="shared" si="0"/>
        <v>-90.638674232626315</v>
      </c>
      <c r="O26" s="6">
        <f>SUM(O8+O14+O20)</f>
        <v>9657416</v>
      </c>
      <c r="P26" s="8">
        <f t="shared" si="2"/>
        <v>-75.568042574994621</v>
      </c>
    </row>
    <row r="27" spans="1:16" x14ac:dyDescent="0.25">
      <c r="A27" s="5" t="s">
        <v>7</v>
      </c>
      <c r="B27" s="6">
        <v>2099939</v>
      </c>
      <c r="C27" s="6">
        <v>2072360</v>
      </c>
      <c r="D27" s="6">
        <v>831174</v>
      </c>
      <c r="E27" s="6">
        <v>14581</v>
      </c>
      <c r="F27" s="6">
        <f>SUM(F9+F15+F21)</f>
        <v>22612</v>
      </c>
      <c r="G27" s="6">
        <v>124771</v>
      </c>
      <c r="H27" s="6">
        <v>643741</v>
      </c>
      <c r="I27" s="6">
        <v>930524</v>
      </c>
      <c r="J27" s="6">
        <v>593658</v>
      </c>
      <c r="K27" s="6">
        <v>395533</v>
      </c>
      <c r="L27" s="6">
        <v>179772</v>
      </c>
      <c r="M27" s="6">
        <v>223359</v>
      </c>
      <c r="N27" s="8">
        <f t="shared" si="0"/>
        <v>-91.066165309479814</v>
      </c>
      <c r="O27" s="6">
        <f t="shared" ref="O27:O30" si="3">SUM(O9+O15+O21)</f>
        <v>8132024</v>
      </c>
      <c r="P27" s="8">
        <f t="shared" si="2"/>
        <v>-74.694683166979061</v>
      </c>
    </row>
    <row r="28" spans="1:16" x14ac:dyDescent="0.25">
      <c r="A28" s="5" t="s">
        <v>8</v>
      </c>
      <c r="B28" s="6">
        <v>431124</v>
      </c>
      <c r="C28" s="6">
        <v>386466</v>
      </c>
      <c r="D28" s="6">
        <v>151562</v>
      </c>
      <c r="E28" s="6">
        <v>324</v>
      </c>
      <c r="F28" s="6">
        <f>SUM(F10+F16+F22)</f>
        <v>472</v>
      </c>
      <c r="G28" s="6">
        <v>17296</v>
      </c>
      <c r="H28" s="6">
        <v>90252</v>
      </c>
      <c r="I28" s="6">
        <v>134276</v>
      </c>
      <c r="J28" s="6">
        <v>107858</v>
      </c>
      <c r="K28" s="6">
        <v>96444</v>
      </c>
      <c r="L28" s="6">
        <v>40894</v>
      </c>
      <c r="M28" s="6">
        <v>51842</v>
      </c>
      <c r="N28" s="8">
        <f t="shared" si="0"/>
        <v>-88.781313297439539</v>
      </c>
      <c r="O28" s="6">
        <f t="shared" si="3"/>
        <v>1508810</v>
      </c>
      <c r="P28" s="8">
        <f t="shared" si="2"/>
        <v>-79.153304817616117</v>
      </c>
    </row>
    <row r="29" spans="1:16" x14ac:dyDescent="0.25">
      <c r="A29" s="5" t="s">
        <v>9</v>
      </c>
      <c r="B29" s="6">
        <v>23237</v>
      </c>
      <c r="C29" s="6">
        <v>22132</v>
      </c>
      <c r="D29" s="6">
        <v>12484</v>
      </c>
      <c r="E29" s="6">
        <v>1219</v>
      </c>
      <c r="F29" s="6">
        <f>SUM(F11+F17+F23)</f>
        <v>1350</v>
      </c>
      <c r="G29" s="6">
        <v>2757</v>
      </c>
      <c r="H29" s="6">
        <v>9339</v>
      </c>
      <c r="I29" s="6">
        <v>13345</v>
      </c>
      <c r="J29" s="6">
        <v>11659</v>
      </c>
      <c r="K29" s="6">
        <v>8714</v>
      </c>
      <c r="L29" s="6">
        <v>5201</v>
      </c>
      <c r="M29" s="6">
        <v>4912</v>
      </c>
      <c r="N29" s="8">
        <f t="shared" si="0"/>
        <v>-80.12944983818771</v>
      </c>
      <c r="O29" s="6">
        <f t="shared" si="3"/>
        <v>116349</v>
      </c>
      <c r="P29" s="8">
        <f t="shared" si="2"/>
        <v>-64.171645008314343</v>
      </c>
    </row>
    <row r="30" spans="1:16" x14ac:dyDescent="0.25">
      <c r="A30" s="5" t="s">
        <v>10</v>
      </c>
      <c r="B30" s="10">
        <v>21694723.949999999</v>
      </c>
      <c r="C30" s="10">
        <v>22222023</v>
      </c>
      <c r="D30" s="10">
        <v>23366333</v>
      </c>
      <c r="E30" s="10">
        <v>15700527.26</v>
      </c>
      <c r="F30" s="10">
        <f t="shared" ref="F30" si="4">SUM(F12+F18+F24)</f>
        <v>16941162</v>
      </c>
      <c r="G30" s="10">
        <v>15862521.047</v>
      </c>
      <c r="H30" s="10">
        <v>17317070.486000001</v>
      </c>
      <c r="I30" s="10">
        <v>17247797.899999999</v>
      </c>
      <c r="J30" s="10">
        <v>19454670</v>
      </c>
      <c r="K30" s="10">
        <v>20774938</v>
      </c>
      <c r="L30" s="10">
        <v>22131928</v>
      </c>
      <c r="M30" s="10">
        <v>20966565.670000002</v>
      </c>
      <c r="N30" s="8">
        <f t="shared" si="0"/>
        <v>-13.742632298989898</v>
      </c>
      <c r="O30" s="10">
        <f t="shared" si="3"/>
        <v>233680246.26700002</v>
      </c>
      <c r="P30" s="8">
        <f t="shared" si="2"/>
        <v>-22.175659363752366</v>
      </c>
    </row>
    <row r="31" spans="1:16" x14ac:dyDescent="0.25">
      <c r="A31" s="18" t="s">
        <v>25</v>
      </c>
    </row>
    <row r="33" spans="1:16" x14ac:dyDescent="0.25">
      <c r="B33" s="23">
        <v>2019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 t="s">
        <v>20</v>
      </c>
      <c r="O34" s="2"/>
      <c r="P34" s="2" t="s">
        <v>20</v>
      </c>
    </row>
    <row r="35" spans="1:16" x14ac:dyDescent="0.25">
      <c r="A35" s="1"/>
      <c r="B35" s="3" t="s">
        <v>12</v>
      </c>
      <c r="C35" s="3" t="s">
        <v>13</v>
      </c>
      <c r="D35" s="3" t="s">
        <v>0</v>
      </c>
      <c r="E35" s="3" t="s">
        <v>14</v>
      </c>
      <c r="F35" s="3" t="s">
        <v>1</v>
      </c>
      <c r="G35" s="3" t="s">
        <v>2</v>
      </c>
      <c r="H35" s="3" t="s">
        <v>3</v>
      </c>
      <c r="I35" s="3" t="s">
        <v>15</v>
      </c>
      <c r="J35" s="3" t="s">
        <v>16</v>
      </c>
      <c r="K35" s="3" t="s">
        <v>17</v>
      </c>
      <c r="L35" s="3" t="s">
        <v>18</v>
      </c>
      <c r="M35" s="3" t="s">
        <v>19</v>
      </c>
      <c r="N35" s="3" t="s">
        <v>21</v>
      </c>
      <c r="O35" s="3" t="s">
        <v>4</v>
      </c>
      <c r="P35" s="3" t="s">
        <v>4</v>
      </c>
    </row>
    <row r="36" spans="1:16" x14ac:dyDescent="0.25">
      <c r="A36" s="20" t="s">
        <v>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</row>
    <row r="37" spans="1:16" x14ac:dyDescent="0.25">
      <c r="A37" s="5" t="s">
        <v>6</v>
      </c>
      <c r="B37" s="6">
        <v>1830923</v>
      </c>
      <c r="C37" s="6">
        <v>1863688</v>
      </c>
      <c r="D37" s="6">
        <v>2365089</v>
      </c>
      <c r="E37" s="6">
        <v>2744184</v>
      </c>
      <c r="F37" s="6">
        <v>2877161</v>
      </c>
      <c r="G37" s="6">
        <v>2985210</v>
      </c>
      <c r="H37" s="6">
        <v>3161400</v>
      </c>
      <c r="I37" s="6">
        <v>3151020</v>
      </c>
      <c r="J37" s="6">
        <v>2977411</v>
      </c>
      <c r="K37" s="6">
        <v>2848057</v>
      </c>
      <c r="L37" s="6">
        <v>2391208</v>
      </c>
      <c r="M37" s="6">
        <v>2466838</v>
      </c>
      <c r="N37" s="8">
        <f>(M37/M66-1)*100</f>
        <v>11.600874226557867</v>
      </c>
      <c r="O37" s="6">
        <f>SUM(B37:M37)</f>
        <v>31662189</v>
      </c>
      <c r="P37" s="8">
        <f>(O37/O66-1)*100</f>
        <v>17.105622116297738</v>
      </c>
    </row>
    <row r="38" spans="1:16" x14ac:dyDescent="0.25">
      <c r="A38" s="5" t="s">
        <v>7</v>
      </c>
      <c r="B38" s="6">
        <v>1448127</v>
      </c>
      <c r="C38" s="6">
        <v>1506199</v>
      </c>
      <c r="D38" s="6">
        <v>1831123</v>
      </c>
      <c r="E38" s="6">
        <v>2094419</v>
      </c>
      <c r="F38" s="6">
        <v>2218620</v>
      </c>
      <c r="G38" s="6">
        <v>2278897</v>
      </c>
      <c r="H38" s="6">
        <v>2356272</v>
      </c>
      <c r="I38" s="6">
        <v>2365050</v>
      </c>
      <c r="J38" s="6">
        <v>2246090</v>
      </c>
      <c r="K38" s="6">
        <v>2107842</v>
      </c>
      <c r="L38" s="6">
        <v>1862657</v>
      </c>
      <c r="M38" s="6">
        <v>2003019</v>
      </c>
      <c r="N38" s="8">
        <f t="shared" ref="N38:N41" si="5">(M38/M67-1)*100</f>
        <v>10.54310753981833</v>
      </c>
      <c r="O38" s="6">
        <f t="shared" ref="O38:O41" si="6">SUM(B38:M38)</f>
        <v>24318315</v>
      </c>
      <c r="P38" s="8">
        <f t="shared" ref="P38:P40" si="7">(O38/O67-1)*100</f>
        <v>20.010431563627627</v>
      </c>
    </row>
    <row r="39" spans="1:16" x14ac:dyDescent="0.25">
      <c r="A39" s="5" t="s">
        <v>8</v>
      </c>
      <c r="B39" s="6">
        <v>376568</v>
      </c>
      <c r="C39" s="6">
        <v>350308</v>
      </c>
      <c r="D39" s="6">
        <v>512190</v>
      </c>
      <c r="E39" s="6">
        <v>624270</v>
      </c>
      <c r="F39" s="6">
        <v>633302</v>
      </c>
      <c r="G39" s="6">
        <v>690164</v>
      </c>
      <c r="H39" s="6">
        <v>789696</v>
      </c>
      <c r="I39" s="6">
        <v>776420</v>
      </c>
      <c r="J39" s="6">
        <v>723236</v>
      </c>
      <c r="K39" s="6">
        <v>733498</v>
      </c>
      <c r="L39" s="6">
        <v>523172</v>
      </c>
      <c r="M39" s="6">
        <v>457040</v>
      </c>
      <c r="N39" s="8">
        <f t="shared" si="5"/>
        <v>16.425514571020994</v>
      </c>
      <c r="O39" s="6">
        <f t="shared" si="6"/>
        <v>7189864</v>
      </c>
      <c r="P39" s="8">
        <f t="shared" si="7"/>
        <v>7.6439746680041276</v>
      </c>
    </row>
    <row r="40" spans="1:16" x14ac:dyDescent="0.25">
      <c r="A40" s="5" t="s">
        <v>9</v>
      </c>
      <c r="B40" s="6">
        <v>18171</v>
      </c>
      <c r="C40" s="6">
        <v>17263</v>
      </c>
      <c r="D40" s="6">
        <v>20909</v>
      </c>
      <c r="E40" s="6">
        <v>22842</v>
      </c>
      <c r="F40" s="6">
        <v>24377</v>
      </c>
      <c r="G40" s="6">
        <v>24321</v>
      </c>
      <c r="H40" s="6">
        <v>25169</v>
      </c>
      <c r="I40" s="6">
        <v>24696</v>
      </c>
      <c r="J40" s="6">
        <v>24231</v>
      </c>
      <c r="K40" s="6">
        <v>23557</v>
      </c>
      <c r="L40" s="6">
        <v>20600</v>
      </c>
      <c r="M40" s="6">
        <v>20666</v>
      </c>
      <c r="N40" s="8">
        <f t="shared" si="5"/>
        <v>5.0582075135986893</v>
      </c>
      <c r="O40" s="6">
        <f t="shared" si="6"/>
        <v>266802</v>
      </c>
      <c r="P40" s="8">
        <f t="shared" si="7"/>
        <v>10.704386649184251</v>
      </c>
    </row>
    <row r="41" spans="1:16" x14ac:dyDescent="0.25">
      <c r="A41" s="5" t="s">
        <v>10</v>
      </c>
      <c r="B41" s="11">
        <v>21225661.450000003</v>
      </c>
      <c r="C41" s="11">
        <v>20218976.879999999</v>
      </c>
      <c r="D41" s="11">
        <v>25196664.939999998</v>
      </c>
      <c r="E41" s="10">
        <v>23535265.109999999</v>
      </c>
      <c r="F41" s="11">
        <v>23661445.829999998</v>
      </c>
      <c r="G41" s="11">
        <v>22146220.91</v>
      </c>
      <c r="H41" s="11">
        <v>23347736.43</v>
      </c>
      <c r="I41" s="11">
        <v>23575087.920000002</v>
      </c>
      <c r="J41" s="11">
        <v>24913342.609999999</v>
      </c>
      <c r="K41" s="11">
        <v>26646453.59</v>
      </c>
      <c r="L41" s="10">
        <v>26606020.960000001</v>
      </c>
      <c r="M41" s="10">
        <v>22733163.280000001</v>
      </c>
      <c r="N41" s="8">
        <f t="shared" si="5"/>
        <v>-3.1967245127298316</v>
      </c>
      <c r="O41" s="12">
        <f t="shared" si="6"/>
        <v>283806039.91000009</v>
      </c>
      <c r="P41" s="8">
        <v>-3.9</v>
      </c>
    </row>
    <row r="42" spans="1:16" x14ac:dyDescent="0.25">
      <c r="A42" s="20" t="s">
        <v>22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2"/>
    </row>
    <row r="43" spans="1:16" x14ac:dyDescent="0.25">
      <c r="A43" s="5" t="s">
        <v>6</v>
      </c>
      <c r="B43" s="6">
        <v>365995</v>
      </c>
      <c r="C43" s="6">
        <v>359455</v>
      </c>
      <c r="D43" s="6">
        <v>477533</v>
      </c>
      <c r="E43" s="6">
        <v>653258</v>
      </c>
      <c r="F43" s="6">
        <v>674101</v>
      </c>
      <c r="G43" s="6">
        <v>721565</v>
      </c>
      <c r="H43" s="6">
        <v>798453</v>
      </c>
      <c r="I43" s="6">
        <v>823653</v>
      </c>
      <c r="J43" s="6">
        <v>762361</v>
      </c>
      <c r="K43" s="6">
        <v>703405</v>
      </c>
      <c r="L43" s="6">
        <v>493201</v>
      </c>
      <c r="M43" s="6">
        <v>477309</v>
      </c>
      <c r="N43" s="8">
        <f>(M43/M72-1)*100</f>
        <v>15.175740435984931</v>
      </c>
      <c r="O43" s="6">
        <f t="shared" ref="O43:O47" si="8">SUM(B43:M43)</f>
        <v>7310289</v>
      </c>
      <c r="P43" s="8">
        <f>(O43/O72-1)*100</f>
        <v>7.3751314044861127</v>
      </c>
    </row>
    <row r="44" spans="1:16" x14ac:dyDescent="0.25">
      <c r="A44" s="5" t="s">
        <v>7</v>
      </c>
      <c r="B44" s="6">
        <v>364047</v>
      </c>
      <c r="C44" s="6">
        <v>358353</v>
      </c>
      <c r="D44" s="6">
        <v>475133</v>
      </c>
      <c r="E44" s="6">
        <v>647740</v>
      </c>
      <c r="F44" s="6">
        <v>670735</v>
      </c>
      <c r="G44" s="6">
        <v>717883</v>
      </c>
      <c r="H44" s="6">
        <v>792947</v>
      </c>
      <c r="I44" s="6">
        <v>818121</v>
      </c>
      <c r="J44" s="6">
        <v>758113</v>
      </c>
      <c r="K44" s="6">
        <v>697615</v>
      </c>
      <c r="L44" s="6">
        <v>489377</v>
      </c>
      <c r="M44" s="6">
        <v>472187</v>
      </c>
      <c r="N44" s="8">
        <f t="shared" ref="N44:N47" si="9">(M44/M73-1)*100</f>
        <v>14.89853027058594</v>
      </c>
      <c r="O44" s="6">
        <f t="shared" si="8"/>
        <v>7262251</v>
      </c>
      <c r="P44" s="8">
        <f t="shared" ref="P44:P46" si="10">(O44/O73-1)*100</f>
        <v>7.4268721503166768</v>
      </c>
    </row>
    <row r="45" spans="1:16" x14ac:dyDescent="0.25">
      <c r="A45" s="5" t="s">
        <v>8</v>
      </c>
      <c r="B45" s="6">
        <v>1948</v>
      </c>
      <c r="C45" s="6">
        <v>1052</v>
      </c>
      <c r="D45" s="6">
        <v>2382</v>
      </c>
      <c r="E45" s="6">
        <v>5518</v>
      </c>
      <c r="F45" s="6">
        <v>3364</v>
      </c>
      <c r="G45" s="6">
        <v>3618</v>
      </c>
      <c r="H45" s="6">
        <v>5506</v>
      </c>
      <c r="I45" s="6">
        <v>5532</v>
      </c>
      <c r="J45" s="6">
        <v>4212</v>
      </c>
      <c r="K45" s="6">
        <v>5790</v>
      </c>
      <c r="L45" s="6">
        <v>3796</v>
      </c>
      <c r="M45" s="6">
        <v>5064</v>
      </c>
      <c r="N45" s="8">
        <f t="shared" si="9"/>
        <v>46.443030653556974</v>
      </c>
      <c r="O45" s="6">
        <f t="shared" si="8"/>
        <v>47782</v>
      </c>
      <c r="P45" s="8">
        <f t="shared" si="10"/>
        <v>3.1384907615265023</v>
      </c>
    </row>
    <row r="46" spans="1:16" x14ac:dyDescent="0.25">
      <c r="A46" s="5" t="s">
        <v>9</v>
      </c>
      <c r="B46" s="6">
        <v>3187</v>
      </c>
      <c r="C46" s="6">
        <v>2854</v>
      </c>
      <c r="D46" s="6">
        <v>3499</v>
      </c>
      <c r="E46" s="6">
        <v>4547</v>
      </c>
      <c r="F46" s="6">
        <v>4868</v>
      </c>
      <c r="G46" s="6">
        <v>4951</v>
      </c>
      <c r="H46" s="6">
        <v>5306</v>
      </c>
      <c r="I46" s="6">
        <v>5366</v>
      </c>
      <c r="J46" s="6">
        <v>5076</v>
      </c>
      <c r="K46" s="6">
        <v>4906</v>
      </c>
      <c r="L46" s="6">
        <v>3642</v>
      </c>
      <c r="M46" s="6">
        <v>3708</v>
      </c>
      <c r="N46" s="8">
        <f t="shared" si="9"/>
        <v>13.394495412844032</v>
      </c>
      <c r="O46" s="6">
        <f t="shared" si="8"/>
        <v>51910</v>
      </c>
      <c r="P46" s="8">
        <f t="shared" si="10"/>
        <v>6.5104540698032398</v>
      </c>
    </row>
    <row r="47" spans="1:16" x14ac:dyDescent="0.25">
      <c r="A47" s="5" t="s">
        <v>10</v>
      </c>
      <c r="B47" s="10">
        <v>1334960</v>
      </c>
      <c r="C47" s="10">
        <v>1233616</v>
      </c>
      <c r="D47" s="10">
        <v>1347736</v>
      </c>
      <c r="E47" s="10">
        <v>1333546</v>
      </c>
      <c r="F47" s="10">
        <v>1417094</v>
      </c>
      <c r="G47" s="11">
        <v>1205271</v>
      </c>
      <c r="H47" s="11">
        <v>1246516</v>
      </c>
      <c r="I47" s="11">
        <v>1310485</v>
      </c>
      <c r="J47" s="11">
        <v>1248688</v>
      </c>
      <c r="K47" s="11">
        <v>1610097</v>
      </c>
      <c r="L47" s="10">
        <v>1562646</v>
      </c>
      <c r="M47" s="10">
        <v>1571571</v>
      </c>
      <c r="N47" s="8">
        <f t="shared" si="9"/>
        <v>34.212872580818711</v>
      </c>
      <c r="O47" s="11">
        <f t="shared" si="8"/>
        <v>16422226</v>
      </c>
      <c r="P47" s="8">
        <v>3.7</v>
      </c>
    </row>
    <row r="48" spans="1:16" x14ac:dyDescent="0.25">
      <c r="A48" s="20" t="s">
        <v>23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2"/>
    </row>
    <row r="49" spans="1:16" x14ac:dyDescent="0.25">
      <c r="A49" s="5" t="s">
        <v>6</v>
      </c>
      <c r="B49" s="6">
        <v>26163</v>
      </c>
      <c r="C49" s="6">
        <v>27987</v>
      </c>
      <c r="D49" s="6">
        <v>29792</v>
      </c>
      <c r="E49" s="6">
        <v>32974</v>
      </c>
      <c r="F49" s="6">
        <v>39205</v>
      </c>
      <c r="G49" s="6">
        <v>61928</v>
      </c>
      <c r="H49" s="6">
        <v>96156</v>
      </c>
      <c r="I49" s="6">
        <v>93543</v>
      </c>
      <c r="J49" s="6">
        <v>63392</v>
      </c>
      <c r="K49" s="6">
        <v>35783</v>
      </c>
      <c r="L49" s="6">
        <v>23461</v>
      </c>
      <c r="M49" s="6">
        <v>24941</v>
      </c>
      <c r="N49" s="8">
        <f>(M49/M78-1)*100</f>
        <v>-14.064707301106017</v>
      </c>
      <c r="O49" s="6">
        <f t="shared" ref="O49:O53" si="11">SUM(B49:M49)</f>
        <v>555325</v>
      </c>
      <c r="P49" s="8">
        <f>(O49/O78-1)*100</f>
        <v>2.9233512247197613</v>
      </c>
    </row>
    <row r="50" spans="1:16" x14ac:dyDescent="0.25">
      <c r="A50" s="5" t="s">
        <v>7</v>
      </c>
      <c r="B50" s="6">
        <v>25906</v>
      </c>
      <c r="C50" s="6">
        <v>27987</v>
      </c>
      <c r="D50" s="6">
        <v>29792</v>
      </c>
      <c r="E50" s="6">
        <v>32974</v>
      </c>
      <c r="F50" s="6">
        <v>39205</v>
      </c>
      <c r="G50" s="6">
        <v>61928</v>
      </c>
      <c r="H50" s="6">
        <v>96156</v>
      </c>
      <c r="I50" s="6">
        <v>93543</v>
      </c>
      <c r="J50" s="6">
        <v>63392</v>
      </c>
      <c r="K50" s="6">
        <v>35783</v>
      </c>
      <c r="L50" s="6">
        <v>23461</v>
      </c>
      <c r="M50" s="6">
        <v>24941</v>
      </c>
      <c r="N50" s="8">
        <f t="shared" ref="N50:N53" si="12">(M50/M79-1)*100</f>
        <v>-10.848584501000857</v>
      </c>
      <c r="O50" s="6">
        <f t="shared" si="11"/>
        <v>555068</v>
      </c>
      <c r="P50" s="8">
        <f t="shared" ref="P50:P52" si="13">(O50/O79-1)*100</f>
        <v>5.4648816467986361</v>
      </c>
    </row>
    <row r="51" spans="1:16" x14ac:dyDescent="0.25">
      <c r="A51" s="5" t="s">
        <v>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8"/>
      <c r="O51" s="6">
        <v>0</v>
      </c>
      <c r="P51" s="8"/>
    </row>
    <row r="52" spans="1:16" x14ac:dyDescent="0.25">
      <c r="A52" s="5" t="s">
        <v>9</v>
      </c>
      <c r="B52" s="5">
        <v>381</v>
      </c>
      <c r="C52" s="5">
        <v>350</v>
      </c>
      <c r="D52" s="5">
        <v>381</v>
      </c>
      <c r="E52" s="5">
        <v>408</v>
      </c>
      <c r="F52" s="5">
        <v>483</v>
      </c>
      <c r="G52" s="5">
        <v>646</v>
      </c>
      <c r="H52" s="5">
        <v>807</v>
      </c>
      <c r="I52" s="5">
        <v>809</v>
      </c>
      <c r="J52" s="5">
        <v>652</v>
      </c>
      <c r="K52" s="5">
        <v>425</v>
      </c>
      <c r="L52" s="5">
        <v>340</v>
      </c>
      <c r="M52" s="5">
        <v>346</v>
      </c>
      <c r="N52" s="8">
        <f t="shared" si="12"/>
        <v>-15.609756097560979</v>
      </c>
      <c r="O52" s="6">
        <f t="shared" si="11"/>
        <v>6028</v>
      </c>
      <c r="P52" s="8">
        <f t="shared" si="13"/>
        <v>-5.0110305704380682</v>
      </c>
    </row>
    <row r="53" spans="1:16" x14ac:dyDescent="0.25">
      <c r="A53" s="5" t="s">
        <v>10</v>
      </c>
      <c r="B53" s="11">
        <v>3592</v>
      </c>
      <c r="C53" s="11">
        <v>4724</v>
      </c>
      <c r="D53" s="11">
        <v>4668</v>
      </c>
      <c r="E53" s="11">
        <v>1463</v>
      </c>
      <c r="F53" s="11">
        <v>6059</v>
      </c>
      <c r="G53" s="11">
        <v>6191</v>
      </c>
      <c r="H53" s="11">
        <v>2298</v>
      </c>
      <c r="I53" s="11">
        <v>2075</v>
      </c>
      <c r="J53" s="11">
        <v>1176</v>
      </c>
      <c r="K53" s="11">
        <v>1972</v>
      </c>
      <c r="L53" s="10">
        <v>1537</v>
      </c>
      <c r="M53" s="10">
        <v>2251</v>
      </c>
      <c r="N53" s="8">
        <f t="shared" si="12"/>
        <v>-57.727699530516432</v>
      </c>
      <c r="O53" s="11">
        <f t="shared" si="11"/>
        <v>38006</v>
      </c>
      <c r="P53" s="8">
        <v>-40.9</v>
      </c>
    </row>
    <row r="54" spans="1:16" x14ac:dyDescent="0.25">
      <c r="A54" s="20" t="s">
        <v>11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2"/>
    </row>
    <row r="55" spans="1:16" x14ac:dyDescent="0.25">
      <c r="A55" s="5" t="s">
        <v>6</v>
      </c>
      <c r="B55" s="6">
        <v>2223081</v>
      </c>
      <c r="C55" s="6">
        <v>2251130</v>
      </c>
      <c r="D55" s="6">
        <v>2872414</v>
      </c>
      <c r="E55" s="6">
        <v>3430416</v>
      </c>
      <c r="F55" s="6">
        <v>3590467</v>
      </c>
      <c r="G55" s="6">
        <v>3768703</v>
      </c>
      <c r="H55" s="6">
        <v>4056009</v>
      </c>
      <c r="I55" s="6">
        <v>4068216</v>
      </c>
      <c r="J55" s="6">
        <v>3803164</v>
      </c>
      <c r="K55" s="6">
        <v>3587245</v>
      </c>
      <c r="L55" s="6">
        <v>2907870</v>
      </c>
      <c r="M55" s="6">
        <v>2969088</v>
      </c>
      <c r="N55" s="8">
        <f>(M55/M84-1)*100</f>
        <v>11.878431804034296</v>
      </c>
      <c r="O55" s="6">
        <f t="shared" ref="O55:O59" si="14">SUM(B55:M55)</f>
        <v>39527803</v>
      </c>
      <c r="P55" s="8">
        <f>(O55/O84-1)*100</f>
        <v>14.95646025634243</v>
      </c>
    </row>
    <row r="56" spans="1:16" x14ac:dyDescent="0.25">
      <c r="A56" s="5" t="s">
        <v>7</v>
      </c>
      <c r="B56" s="6">
        <v>1838080</v>
      </c>
      <c r="C56" s="6">
        <v>1892539</v>
      </c>
      <c r="D56" s="6">
        <v>2336048</v>
      </c>
      <c r="E56" s="6">
        <v>2775133</v>
      </c>
      <c r="F56" s="6">
        <v>2928560</v>
      </c>
      <c r="G56" s="6">
        <v>3058708</v>
      </c>
      <c r="H56" s="6">
        <v>3245375</v>
      </c>
      <c r="I56" s="6">
        <v>3276714</v>
      </c>
      <c r="J56" s="6">
        <v>3067595</v>
      </c>
      <c r="K56" s="6">
        <v>2841240</v>
      </c>
      <c r="L56" s="6">
        <v>2375495</v>
      </c>
      <c r="M56" s="6">
        <v>2500147</v>
      </c>
      <c r="N56" s="8">
        <f t="shared" ref="N56:N59" si="15">(M56/M85-1)*100</f>
        <v>11.072425625834104</v>
      </c>
      <c r="O56" s="6">
        <f t="shared" si="14"/>
        <v>32135634</v>
      </c>
      <c r="P56" s="8">
        <f t="shared" ref="P56:P59" si="16">(O56/O85-1)*100</f>
        <v>16.644820317163123</v>
      </c>
    </row>
    <row r="57" spans="1:16" x14ac:dyDescent="0.25">
      <c r="A57" s="5" t="s">
        <v>8</v>
      </c>
      <c r="B57" s="6">
        <v>378516</v>
      </c>
      <c r="C57" s="6">
        <v>351360</v>
      </c>
      <c r="D57" s="6">
        <v>514572</v>
      </c>
      <c r="E57" s="6">
        <v>629788</v>
      </c>
      <c r="F57" s="6">
        <v>636666</v>
      </c>
      <c r="G57" s="6">
        <v>693782</v>
      </c>
      <c r="H57" s="6">
        <v>795202</v>
      </c>
      <c r="I57" s="6">
        <v>781952</v>
      </c>
      <c r="J57" s="6">
        <v>727448</v>
      </c>
      <c r="K57" s="6">
        <v>739288</v>
      </c>
      <c r="L57" s="6">
        <v>526968</v>
      </c>
      <c r="M57" s="6">
        <v>462104</v>
      </c>
      <c r="N57" s="8">
        <f t="shared" si="15"/>
        <v>16.687625309960662</v>
      </c>
      <c r="O57" s="6">
        <f t="shared" si="14"/>
        <v>7237646</v>
      </c>
      <c r="P57" s="8">
        <f t="shared" si="16"/>
        <v>7.6129396392426107</v>
      </c>
    </row>
    <row r="58" spans="1:16" x14ac:dyDescent="0.25">
      <c r="A58" s="5" t="s">
        <v>9</v>
      </c>
      <c r="B58" s="6">
        <v>21739</v>
      </c>
      <c r="C58" s="6">
        <v>20467</v>
      </c>
      <c r="D58" s="6">
        <v>24789</v>
      </c>
      <c r="E58" s="6">
        <v>27797</v>
      </c>
      <c r="F58" s="6">
        <v>29728</v>
      </c>
      <c r="G58" s="6">
        <v>29918</v>
      </c>
      <c r="H58" s="6">
        <v>31282</v>
      </c>
      <c r="I58" s="6">
        <v>30871</v>
      </c>
      <c r="J58" s="6">
        <v>29959</v>
      </c>
      <c r="K58" s="6">
        <v>28888</v>
      </c>
      <c r="L58" s="6">
        <v>24582</v>
      </c>
      <c r="M58" s="6">
        <v>24720</v>
      </c>
      <c r="N58" s="8">
        <f t="shared" si="15"/>
        <v>5.8627039527215041</v>
      </c>
      <c r="O58" s="6">
        <f t="shared" si="14"/>
        <v>324740</v>
      </c>
      <c r="P58" s="8">
        <f t="shared" si="16"/>
        <v>9.6772232485722078</v>
      </c>
    </row>
    <row r="59" spans="1:16" x14ac:dyDescent="0.25">
      <c r="A59" s="5" t="s">
        <v>10</v>
      </c>
      <c r="B59" s="11">
        <v>22564213.450000003</v>
      </c>
      <c r="C59" s="11">
        <v>21457316.879999999</v>
      </c>
      <c r="D59" s="11">
        <v>26549068.939999998</v>
      </c>
      <c r="E59" s="11">
        <v>24870274.109999999</v>
      </c>
      <c r="F59" s="11">
        <v>25084598.829999998</v>
      </c>
      <c r="G59" s="11">
        <v>23357682.91</v>
      </c>
      <c r="H59" s="11">
        <v>24596550.43</v>
      </c>
      <c r="I59" s="11">
        <v>24887647.920000002</v>
      </c>
      <c r="J59" s="11">
        <v>26163206.609999999</v>
      </c>
      <c r="K59" s="11">
        <v>28258522.59</v>
      </c>
      <c r="L59" s="11">
        <v>28170203.960000001</v>
      </c>
      <c r="M59" s="11">
        <v>24306985.280000001</v>
      </c>
      <c r="N59" s="8">
        <f t="shared" si="15"/>
        <v>-1.4321558762392939</v>
      </c>
      <c r="O59" s="11">
        <f t="shared" si="14"/>
        <v>300266271.91000009</v>
      </c>
      <c r="P59" s="8">
        <f t="shared" si="16"/>
        <v>-3.5859793114276006</v>
      </c>
    </row>
    <row r="62" spans="1:16" x14ac:dyDescent="0.25">
      <c r="B62" s="23">
        <v>2018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3" spans="1:16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 t="s">
        <v>20</v>
      </c>
      <c r="O63" s="2"/>
      <c r="P63" s="2" t="s">
        <v>20</v>
      </c>
    </row>
    <row r="64" spans="1:16" x14ac:dyDescent="0.25">
      <c r="A64" s="1"/>
      <c r="B64" s="4" t="s">
        <v>12</v>
      </c>
      <c r="C64" s="4" t="s">
        <v>13</v>
      </c>
      <c r="D64" s="4" t="s">
        <v>0</v>
      </c>
      <c r="E64" s="4" t="s">
        <v>14</v>
      </c>
      <c r="F64" s="4" t="s">
        <v>1</v>
      </c>
      <c r="G64" s="4" t="s">
        <v>2</v>
      </c>
      <c r="H64" s="4" t="s">
        <v>3</v>
      </c>
      <c r="I64" s="4" t="s">
        <v>15</v>
      </c>
      <c r="J64" s="4" t="s">
        <v>16</v>
      </c>
      <c r="K64" s="4" t="s">
        <v>17</v>
      </c>
      <c r="L64" s="4" t="s">
        <v>18</v>
      </c>
      <c r="M64" s="4" t="s">
        <v>19</v>
      </c>
      <c r="N64" s="4" t="s">
        <v>21</v>
      </c>
      <c r="O64" s="4" t="s">
        <v>4</v>
      </c>
      <c r="P64" s="4" t="s">
        <v>4</v>
      </c>
    </row>
    <row r="65" spans="1:16" x14ac:dyDescent="0.25">
      <c r="A65" s="20" t="s">
        <v>5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2"/>
    </row>
    <row r="66" spans="1:16" x14ac:dyDescent="0.25">
      <c r="A66" s="5" t="s">
        <v>6</v>
      </c>
      <c r="B66" s="6">
        <v>1472161</v>
      </c>
      <c r="C66" s="6">
        <v>1483432</v>
      </c>
      <c r="D66" s="6">
        <v>1908514</v>
      </c>
      <c r="E66" s="6">
        <v>2167764</v>
      </c>
      <c r="F66" s="6">
        <v>2313306</v>
      </c>
      <c r="G66" s="6">
        <v>2494749</v>
      </c>
      <c r="H66" s="6">
        <v>2730440</v>
      </c>
      <c r="I66" s="6">
        <v>2783173</v>
      </c>
      <c r="J66" s="6">
        <v>2696340</v>
      </c>
      <c r="K66" s="6">
        <v>2583961</v>
      </c>
      <c r="L66" s="6">
        <v>2192658</v>
      </c>
      <c r="M66" s="6">
        <v>2210411</v>
      </c>
      <c r="N66" s="5">
        <v>25.8</v>
      </c>
      <c r="O66" s="6">
        <v>27037292</v>
      </c>
      <c r="P66" s="5">
        <v>10.8</v>
      </c>
    </row>
    <row r="67" spans="1:16" x14ac:dyDescent="0.25">
      <c r="A67" s="5" t="s">
        <v>7</v>
      </c>
      <c r="B67" s="6">
        <v>1108970</v>
      </c>
      <c r="C67" s="6">
        <v>1153295</v>
      </c>
      <c r="D67" s="6">
        <v>1435673</v>
      </c>
      <c r="E67" s="6">
        <v>1583842</v>
      </c>
      <c r="F67" s="6">
        <v>1713278</v>
      </c>
      <c r="G67" s="6">
        <v>1817229</v>
      </c>
      <c r="H67" s="6">
        <v>1979545</v>
      </c>
      <c r="I67" s="6">
        <v>2007564</v>
      </c>
      <c r="J67" s="6">
        <v>2005766</v>
      </c>
      <c r="K67" s="6">
        <v>1918296</v>
      </c>
      <c r="L67" s="6">
        <v>1728145</v>
      </c>
      <c r="M67" s="6">
        <v>1811980</v>
      </c>
      <c r="N67" s="5">
        <v>32.700000000000003</v>
      </c>
      <c r="O67" s="6">
        <v>20263501</v>
      </c>
      <c r="P67" s="5">
        <v>13.6</v>
      </c>
    </row>
    <row r="68" spans="1:16" x14ac:dyDescent="0.25">
      <c r="A68" s="5" t="s">
        <v>8</v>
      </c>
      <c r="B68" s="6">
        <v>354730</v>
      </c>
      <c r="C68" s="6">
        <v>322444</v>
      </c>
      <c r="D68" s="6">
        <v>463872</v>
      </c>
      <c r="E68" s="6">
        <v>576774</v>
      </c>
      <c r="F68" s="6">
        <v>594174</v>
      </c>
      <c r="G68" s="6">
        <v>669664</v>
      </c>
      <c r="H68" s="6">
        <v>740380</v>
      </c>
      <c r="I68" s="6">
        <v>766048</v>
      </c>
      <c r="J68" s="6">
        <v>682240</v>
      </c>
      <c r="K68" s="6">
        <v>658624</v>
      </c>
      <c r="L68" s="6">
        <v>457644</v>
      </c>
      <c r="M68" s="6">
        <v>392560</v>
      </c>
      <c r="N68" s="5">
        <v>2.4</v>
      </c>
      <c r="O68" s="6">
        <v>6679300</v>
      </c>
      <c r="P68" s="5">
        <v>3.7</v>
      </c>
    </row>
    <row r="69" spans="1:16" x14ac:dyDescent="0.25">
      <c r="A69" s="5" t="s">
        <v>9</v>
      </c>
      <c r="B69" s="6">
        <v>15758</v>
      </c>
      <c r="C69" s="6">
        <v>14882</v>
      </c>
      <c r="D69" s="6">
        <v>18032</v>
      </c>
      <c r="E69" s="6">
        <v>19565</v>
      </c>
      <c r="F69" s="6">
        <v>21050</v>
      </c>
      <c r="G69" s="6">
        <v>21548</v>
      </c>
      <c r="H69" s="6">
        <v>22404</v>
      </c>
      <c r="I69" s="6">
        <v>22725</v>
      </c>
      <c r="J69" s="6">
        <v>22428</v>
      </c>
      <c r="K69" s="6">
        <v>22684</v>
      </c>
      <c r="L69" s="6">
        <v>20256</v>
      </c>
      <c r="M69" s="6">
        <v>19671</v>
      </c>
      <c r="N69" s="5">
        <v>19.3</v>
      </c>
      <c r="O69" s="6">
        <v>241004</v>
      </c>
      <c r="P69" s="5">
        <v>7.3</v>
      </c>
    </row>
    <row r="70" spans="1:16" x14ac:dyDescent="0.25">
      <c r="A70" s="5" t="s">
        <v>10</v>
      </c>
      <c r="B70" s="11">
        <v>21846837.609999999</v>
      </c>
      <c r="C70" s="11">
        <v>20567238</v>
      </c>
      <c r="D70" s="11">
        <v>25691357.369999997</v>
      </c>
      <c r="E70" s="11">
        <v>25230134.66</v>
      </c>
      <c r="F70" s="11">
        <v>24019335.259999998</v>
      </c>
      <c r="G70" s="11">
        <v>25380901.990000002</v>
      </c>
      <c r="H70" s="11">
        <v>25493193.629999999</v>
      </c>
      <c r="I70" s="11">
        <v>24470793</v>
      </c>
      <c r="J70" s="11">
        <v>25675506.93</v>
      </c>
      <c r="K70" s="11">
        <v>27410802.100000001</v>
      </c>
      <c r="L70" s="11">
        <v>26288396.579999998</v>
      </c>
      <c r="M70" s="11">
        <v>23483878.170000002</v>
      </c>
      <c r="N70" s="5">
        <v>-4.0999999999999996</v>
      </c>
      <c r="O70" s="13">
        <f>SUM(B70:M70)</f>
        <v>295558375.30000001</v>
      </c>
      <c r="P70" s="5">
        <v>2.6</v>
      </c>
    </row>
    <row r="71" spans="1:16" x14ac:dyDescent="0.25">
      <c r="A71" s="20" t="s">
        <v>22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2"/>
    </row>
    <row r="72" spans="1:16" x14ac:dyDescent="0.25">
      <c r="A72" s="5" t="s">
        <v>6</v>
      </c>
      <c r="B72" s="6">
        <v>351550</v>
      </c>
      <c r="C72" s="6">
        <v>349430</v>
      </c>
      <c r="D72" s="6">
        <v>471070</v>
      </c>
      <c r="E72" s="6">
        <v>591283</v>
      </c>
      <c r="F72" s="6">
        <v>643089</v>
      </c>
      <c r="G72" s="6">
        <v>663088</v>
      </c>
      <c r="H72" s="6">
        <v>756356</v>
      </c>
      <c r="I72" s="6">
        <v>759547</v>
      </c>
      <c r="J72" s="6">
        <v>706814</v>
      </c>
      <c r="K72" s="6">
        <v>646559</v>
      </c>
      <c r="L72" s="6">
        <v>453563</v>
      </c>
      <c r="M72" s="6">
        <v>414418</v>
      </c>
      <c r="N72" s="5">
        <v>9.8000000000000007</v>
      </c>
      <c r="O72" s="6">
        <v>6808177</v>
      </c>
      <c r="P72" s="5">
        <v>13.2</v>
      </c>
    </row>
    <row r="73" spans="1:16" x14ac:dyDescent="0.25">
      <c r="A73" s="5" t="s">
        <v>7</v>
      </c>
      <c r="B73" s="6">
        <v>349478</v>
      </c>
      <c r="C73" s="6">
        <v>348561</v>
      </c>
      <c r="D73" s="6">
        <v>469094</v>
      </c>
      <c r="E73" s="6">
        <v>587009</v>
      </c>
      <c r="F73" s="6">
        <v>639491</v>
      </c>
      <c r="G73" s="6">
        <v>659223</v>
      </c>
      <c r="H73" s="6">
        <v>750295</v>
      </c>
      <c r="I73" s="6">
        <v>752537</v>
      </c>
      <c r="J73" s="6">
        <v>701405</v>
      </c>
      <c r="K73" s="6">
        <v>639915</v>
      </c>
      <c r="L73" s="6">
        <v>450656</v>
      </c>
      <c r="M73" s="6">
        <v>410960</v>
      </c>
      <c r="N73" s="5">
        <v>9.6</v>
      </c>
      <c r="O73" s="6">
        <v>6760181</v>
      </c>
      <c r="P73" s="5">
        <v>13.1</v>
      </c>
    </row>
    <row r="74" spans="1:16" x14ac:dyDescent="0.25">
      <c r="A74" s="5" t="s">
        <v>8</v>
      </c>
      <c r="B74" s="6">
        <v>2072</v>
      </c>
      <c r="C74" s="6">
        <v>806</v>
      </c>
      <c r="D74" s="6">
        <v>1976</v>
      </c>
      <c r="E74" s="6">
        <v>4274</v>
      </c>
      <c r="F74" s="6">
        <v>3474</v>
      </c>
      <c r="G74" s="6">
        <v>3678</v>
      </c>
      <c r="H74" s="6">
        <v>5720</v>
      </c>
      <c r="I74" s="6">
        <v>6696</v>
      </c>
      <c r="J74" s="6">
        <v>4914</v>
      </c>
      <c r="K74" s="6">
        <v>6554</v>
      </c>
      <c r="L74" s="6">
        <v>2712</v>
      </c>
      <c r="M74" s="6">
        <v>3458</v>
      </c>
      <c r="N74" s="5">
        <v>38.299999999999997</v>
      </c>
      <c r="O74" s="6">
        <v>46328</v>
      </c>
      <c r="P74" s="5">
        <v>59.2</v>
      </c>
    </row>
    <row r="75" spans="1:16" x14ac:dyDescent="0.25">
      <c r="A75" s="5" t="s">
        <v>9</v>
      </c>
      <c r="B75" s="6">
        <v>2909</v>
      </c>
      <c r="C75" s="6">
        <v>2622</v>
      </c>
      <c r="D75" s="6">
        <v>3400</v>
      </c>
      <c r="E75" s="6">
        <v>4319</v>
      </c>
      <c r="F75" s="6">
        <v>4674</v>
      </c>
      <c r="G75" s="6">
        <v>4685</v>
      </c>
      <c r="H75" s="6">
        <v>5076</v>
      </c>
      <c r="I75" s="6">
        <v>5072</v>
      </c>
      <c r="J75" s="6">
        <v>4766</v>
      </c>
      <c r="K75" s="6">
        <v>4580</v>
      </c>
      <c r="L75" s="6">
        <v>3357</v>
      </c>
      <c r="M75" s="6">
        <v>3270</v>
      </c>
      <c r="N75" s="5">
        <v>8.6</v>
      </c>
      <c r="O75" s="6">
        <v>48737</v>
      </c>
      <c r="P75" s="5">
        <v>13.4</v>
      </c>
    </row>
    <row r="76" spans="1:16" x14ac:dyDescent="0.25">
      <c r="A76" s="5" t="s">
        <v>10</v>
      </c>
      <c r="B76" s="11">
        <v>1185572</v>
      </c>
      <c r="C76" s="11">
        <v>1242394</v>
      </c>
      <c r="D76" s="11">
        <v>1478166</v>
      </c>
      <c r="E76" s="11">
        <v>1271843</v>
      </c>
      <c r="F76" s="11">
        <v>1434957</v>
      </c>
      <c r="G76" s="11">
        <v>1285663</v>
      </c>
      <c r="H76" s="11">
        <v>1359777</v>
      </c>
      <c r="I76" s="11">
        <v>1399231</v>
      </c>
      <c r="J76" s="11">
        <v>1174278</v>
      </c>
      <c r="K76" s="11">
        <v>1421030</v>
      </c>
      <c r="L76" s="11">
        <v>1392150</v>
      </c>
      <c r="M76" s="11">
        <v>1170954</v>
      </c>
      <c r="N76" s="5">
        <v>1.4</v>
      </c>
      <c r="O76" s="13">
        <f>SUM(B76:M76)</f>
        <v>15816015</v>
      </c>
      <c r="P76" s="5">
        <v>8.1999999999999993</v>
      </c>
    </row>
    <row r="77" spans="1:16" x14ac:dyDescent="0.25">
      <c r="A77" s="20" t="s">
        <v>23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2"/>
    </row>
    <row r="78" spans="1:16" x14ac:dyDescent="0.25">
      <c r="A78" s="5" t="s">
        <v>6</v>
      </c>
      <c r="B78" s="6">
        <v>29477</v>
      </c>
      <c r="C78" s="6">
        <v>29240</v>
      </c>
      <c r="D78" s="6">
        <v>32915</v>
      </c>
      <c r="E78" s="6">
        <v>35181</v>
      </c>
      <c r="F78" s="6">
        <v>33344</v>
      </c>
      <c r="G78" s="6">
        <v>52528</v>
      </c>
      <c r="H78" s="6">
        <v>89666</v>
      </c>
      <c r="I78" s="6">
        <v>88857</v>
      </c>
      <c r="J78" s="6">
        <v>54244</v>
      </c>
      <c r="K78" s="6">
        <v>33790</v>
      </c>
      <c r="L78" s="6">
        <v>30236</v>
      </c>
      <c r="M78" s="6">
        <v>29023</v>
      </c>
      <c r="N78" s="5">
        <v>-5.4</v>
      </c>
      <c r="O78" s="6">
        <v>539552</v>
      </c>
      <c r="P78" s="5">
        <v>9.1</v>
      </c>
    </row>
    <row r="79" spans="1:16" x14ac:dyDescent="0.25">
      <c r="A79" s="5" t="s">
        <v>7</v>
      </c>
      <c r="B79" s="6">
        <v>27900</v>
      </c>
      <c r="C79" s="6">
        <v>27805</v>
      </c>
      <c r="D79" s="6">
        <v>31508</v>
      </c>
      <c r="E79" s="6">
        <v>34226</v>
      </c>
      <c r="F79" s="6">
        <v>32477</v>
      </c>
      <c r="G79" s="6">
        <v>51418</v>
      </c>
      <c r="H79" s="6">
        <v>88955</v>
      </c>
      <c r="I79" s="6">
        <v>88234</v>
      </c>
      <c r="J79" s="6">
        <v>53430</v>
      </c>
      <c r="K79" s="6">
        <v>32630</v>
      </c>
      <c r="L79" s="6">
        <v>28757</v>
      </c>
      <c r="M79" s="6">
        <v>27976</v>
      </c>
      <c r="N79" s="5">
        <v>-4.5999999999999996</v>
      </c>
      <c r="O79" s="6">
        <v>526306</v>
      </c>
      <c r="P79" s="5">
        <v>9.3000000000000007</v>
      </c>
    </row>
    <row r="80" spans="1:16" x14ac:dyDescent="0.25">
      <c r="A80" s="5" t="s">
        <v>8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/>
      <c r="O80" s="6">
        <v>0</v>
      </c>
      <c r="P80" s="5"/>
    </row>
    <row r="81" spans="1:16" x14ac:dyDescent="0.25">
      <c r="A81" s="5" t="s">
        <v>9</v>
      </c>
      <c r="B81" s="5">
        <v>423</v>
      </c>
      <c r="C81" s="5">
        <v>404</v>
      </c>
      <c r="D81" s="5">
        <v>455</v>
      </c>
      <c r="E81" s="5">
        <v>475</v>
      </c>
      <c r="F81" s="5">
        <v>475</v>
      </c>
      <c r="G81" s="5">
        <v>599</v>
      </c>
      <c r="H81" s="5">
        <v>776</v>
      </c>
      <c r="I81" s="5">
        <v>796</v>
      </c>
      <c r="J81" s="5">
        <v>621</v>
      </c>
      <c r="K81" s="5">
        <v>475</v>
      </c>
      <c r="L81" s="5">
        <v>426</v>
      </c>
      <c r="M81" s="5">
        <v>410</v>
      </c>
      <c r="N81" s="5">
        <v>-2.6</v>
      </c>
      <c r="O81" s="6">
        <v>6346</v>
      </c>
      <c r="P81" s="5">
        <v>0.7</v>
      </c>
    </row>
    <row r="82" spans="1:16" x14ac:dyDescent="0.25">
      <c r="A82" s="5" t="s">
        <v>10</v>
      </c>
      <c r="B82" s="11">
        <v>3984</v>
      </c>
      <c r="C82" s="11">
        <v>3884</v>
      </c>
      <c r="D82" s="11">
        <v>5278</v>
      </c>
      <c r="E82" s="11">
        <v>7948</v>
      </c>
      <c r="F82" s="11">
        <v>4667</v>
      </c>
      <c r="G82" s="11">
        <v>5182</v>
      </c>
      <c r="H82" s="11">
        <v>6834</v>
      </c>
      <c r="I82" s="11">
        <v>3041</v>
      </c>
      <c r="J82" s="11">
        <v>3635</v>
      </c>
      <c r="K82" s="11">
        <v>5990</v>
      </c>
      <c r="L82" s="11">
        <v>4081</v>
      </c>
      <c r="M82" s="11">
        <v>5325</v>
      </c>
      <c r="N82" s="5">
        <v>74.5</v>
      </c>
      <c r="O82" s="13">
        <f>SUM(B82:M82)</f>
        <v>59849</v>
      </c>
      <c r="P82" s="5">
        <v>45.1</v>
      </c>
    </row>
    <row r="83" spans="1:16" x14ac:dyDescent="0.25">
      <c r="A83" s="20" t="s">
        <v>11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2"/>
    </row>
    <row r="84" spans="1:16" x14ac:dyDescent="0.25">
      <c r="A84" s="5" t="s">
        <v>6</v>
      </c>
      <c r="B84" s="6">
        <v>1853188</v>
      </c>
      <c r="C84" s="6">
        <v>1862102</v>
      </c>
      <c r="D84" s="6">
        <v>2412499</v>
      </c>
      <c r="E84" s="6">
        <v>2794228</v>
      </c>
      <c r="F84" s="6">
        <v>2989739</v>
      </c>
      <c r="G84" s="6">
        <v>3210365</v>
      </c>
      <c r="H84" s="6">
        <v>3576462</v>
      </c>
      <c r="I84" s="6">
        <v>3631577</v>
      </c>
      <c r="J84" s="6">
        <v>3457398</v>
      </c>
      <c r="K84" s="6">
        <v>3264310</v>
      </c>
      <c r="L84" s="6">
        <v>2676457</v>
      </c>
      <c r="M84" s="6">
        <v>2653852</v>
      </c>
      <c r="N84" s="5">
        <v>22.5</v>
      </c>
      <c r="O84" s="6">
        <v>34385021</v>
      </c>
      <c r="P84" s="5">
        <v>11.3</v>
      </c>
    </row>
    <row r="85" spans="1:16" x14ac:dyDescent="0.25">
      <c r="A85" s="5" t="s">
        <v>7</v>
      </c>
      <c r="B85" s="6">
        <v>1486348</v>
      </c>
      <c r="C85" s="6">
        <v>1529661</v>
      </c>
      <c r="D85" s="6">
        <v>1936275</v>
      </c>
      <c r="E85" s="6">
        <v>2205077</v>
      </c>
      <c r="F85" s="6">
        <v>2385246</v>
      </c>
      <c r="G85" s="6">
        <v>2527870</v>
      </c>
      <c r="H85" s="6">
        <v>2818795</v>
      </c>
      <c r="I85" s="6">
        <v>2848335</v>
      </c>
      <c r="J85" s="6">
        <v>2760601</v>
      </c>
      <c r="K85" s="6">
        <v>2590841</v>
      </c>
      <c r="L85" s="6">
        <v>2207558</v>
      </c>
      <c r="M85" s="6">
        <v>2250916</v>
      </c>
      <c r="N85" s="5">
        <v>27.2</v>
      </c>
      <c r="O85" s="6">
        <v>27549988</v>
      </c>
      <c r="P85" s="5">
        <v>13.4</v>
      </c>
    </row>
    <row r="86" spans="1:16" x14ac:dyDescent="0.25">
      <c r="A86" s="5" t="s">
        <v>8</v>
      </c>
      <c r="B86" s="6">
        <v>356802</v>
      </c>
      <c r="C86" s="6">
        <v>323250</v>
      </c>
      <c r="D86" s="6">
        <v>465848</v>
      </c>
      <c r="E86" s="6">
        <v>581048</v>
      </c>
      <c r="F86" s="6">
        <v>597648</v>
      </c>
      <c r="G86" s="6">
        <v>673342</v>
      </c>
      <c r="H86" s="6">
        <v>746100</v>
      </c>
      <c r="I86" s="6">
        <v>772744</v>
      </c>
      <c r="J86" s="6">
        <v>687154</v>
      </c>
      <c r="K86" s="6">
        <v>665178</v>
      </c>
      <c r="L86" s="6">
        <v>460356</v>
      </c>
      <c r="M86" s="6">
        <v>396018</v>
      </c>
      <c r="N86" s="5">
        <v>2.7</v>
      </c>
      <c r="O86" s="6">
        <v>6725628</v>
      </c>
      <c r="P86" s="5">
        <v>3.9</v>
      </c>
    </row>
    <row r="87" spans="1:16" x14ac:dyDescent="0.25">
      <c r="A87" s="5" t="s">
        <v>9</v>
      </c>
      <c r="B87" s="6">
        <v>19090</v>
      </c>
      <c r="C87" s="6">
        <v>17908</v>
      </c>
      <c r="D87" s="6">
        <v>21887</v>
      </c>
      <c r="E87" s="6">
        <v>24359</v>
      </c>
      <c r="F87" s="6">
        <v>26199</v>
      </c>
      <c r="G87" s="6">
        <v>26832</v>
      </c>
      <c r="H87" s="6">
        <v>28256</v>
      </c>
      <c r="I87" s="6">
        <v>28593</v>
      </c>
      <c r="J87" s="6">
        <v>27815</v>
      </c>
      <c r="K87" s="6">
        <v>27739</v>
      </c>
      <c r="L87" s="6">
        <v>24039</v>
      </c>
      <c r="M87" s="6">
        <v>23351</v>
      </c>
      <c r="N87" s="5">
        <v>17.2</v>
      </c>
      <c r="O87" s="6">
        <v>296087</v>
      </c>
      <c r="P87" s="5">
        <v>8.1</v>
      </c>
    </row>
    <row r="88" spans="1:16" x14ac:dyDescent="0.25">
      <c r="A88" s="5" t="s">
        <v>10</v>
      </c>
      <c r="B88" s="11">
        <v>23036393.609999999</v>
      </c>
      <c r="C88" s="11">
        <v>21813516</v>
      </c>
      <c r="D88" s="11">
        <v>27174801.369999997</v>
      </c>
      <c r="E88" s="11">
        <v>26509925.66</v>
      </c>
      <c r="F88" s="11">
        <v>25458959.259999998</v>
      </c>
      <c r="G88" s="11">
        <v>26671746.990000002</v>
      </c>
      <c r="H88" s="11">
        <v>26859804.629999999</v>
      </c>
      <c r="I88" s="11">
        <v>25873065</v>
      </c>
      <c r="J88" s="11">
        <v>26853419.93</v>
      </c>
      <c r="K88" s="11">
        <v>28837822.100000001</v>
      </c>
      <c r="L88" s="11">
        <v>27684627.579999998</v>
      </c>
      <c r="M88" s="11">
        <v>24660157.170000002</v>
      </c>
      <c r="N88" s="5">
        <v>-3.8</v>
      </c>
      <c r="O88" s="13">
        <f>SUM(B88:M88)</f>
        <v>311434239.30000001</v>
      </c>
      <c r="P88" s="5">
        <v>2.9</v>
      </c>
    </row>
  </sheetData>
  <mergeCells count="15">
    <mergeCell ref="B4:P4"/>
    <mergeCell ref="B33:P33"/>
    <mergeCell ref="A7:P7"/>
    <mergeCell ref="A13:P13"/>
    <mergeCell ref="A19:P19"/>
    <mergeCell ref="A25:P25"/>
    <mergeCell ref="A65:P65"/>
    <mergeCell ref="A71:P71"/>
    <mergeCell ref="A77:P77"/>
    <mergeCell ref="A83:P83"/>
    <mergeCell ref="A36:P36"/>
    <mergeCell ref="A42:P42"/>
    <mergeCell ref="A48:P48"/>
    <mergeCell ref="A54:P54"/>
    <mergeCell ref="B62:P62"/>
  </mergeCells>
  <conditionalFormatting sqref="N37:N41">
    <cfRule type="cellIs" dxfId="137" priority="209" operator="lessThan">
      <formula>0</formula>
    </cfRule>
    <cfRule type="cellIs" dxfId="136" priority="210" operator="greaterThan">
      <formula>0</formula>
    </cfRule>
  </conditionalFormatting>
  <conditionalFormatting sqref="N66:N70">
    <cfRule type="cellIs" dxfId="135" priority="201" operator="lessThan">
      <formula>0</formula>
    </cfRule>
    <cfRule type="cellIs" dxfId="134" priority="202" operator="greaterThan">
      <formula>0</formula>
    </cfRule>
  </conditionalFormatting>
  <conditionalFormatting sqref="N72:N76">
    <cfRule type="cellIs" dxfId="133" priority="199" operator="lessThan">
      <formula>0</formula>
    </cfRule>
    <cfRule type="cellIs" dxfId="132" priority="200" operator="greaterThan">
      <formula>0</formula>
    </cfRule>
  </conditionalFormatting>
  <conditionalFormatting sqref="N78:N82">
    <cfRule type="cellIs" dxfId="131" priority="197" operator="lessThan">
      <formula>0</formula>
    </cfRule>
    <cfRule type="cellIs" dxfId="130" priority="198" operator="greaterThan">
      <formula>0</formula>
    </cfRule>
  </conditionalFormatting>
  <conditionalFormatting sqref="N84:N88">
    <cfRule type="cellIs" dxfId="129" priority="195" operator="lessThan">
      <formula>0</formula>
    </cfRule>
    <cfRule type="cellIs" dxfId="128" priority="196" operator="greaterThan">
      <formula>0</formula>
    </cfRule>
  </conditionalFormatting>
  <conditionalFormatting sqref="P66:P70">
    <cfRule type="cellIs" dxfId="127" priority="177" operator="lessThan">
      <formula>0</formula>
    </cfRule>
    <cfRule type="cellIs" dxfId="126" priority="178" operator="greaterThan">
      <formula>0</formula>
    </cfRule>
  </conditionalFormatting>
  <conditionalFormatting sqref="P73:P76">
    <cfRule type="cellIs" dxfId="125" priority="175" operator="lessThan">
      <formula>0</formula>
    </cfRule>
    <cfRule type="cellIs" dxfId="124" priority="176" operator="greaterThan">
      <formula>0</formula>
    </cfRule>
  </conditionalFormatting>
  <conditionalFormatting sqref="P78:P82">
    <cfRule type="cellIs" dxfId="123" priority="173" operator="lessThan">
      <formula>0</formula>
    </cfRule>
    <cfRule type="cellIs" dxfId="122" priority="174" operator="greaterThan">
      <formula>0</formula>
    </cfRule>
  </conditionalFormatting>
  <conditionalFormatting sqref="P84:P88">
    <cfRule type="cellIs" dxfId="121" priority="171" operator="lessThan">
      <formula>0</formula>
    </cfRule>
    <cfRule type="cellIs" dxfId="120" priority="172" operator="greaterThan">
      <formula>0</formula>
    </cfRule>
  </conditionalFormatting>
  <conditionalFormatting sqref="P72">
    <cfRule type="cellIs" dxfId="119" priority="169" operator="lessThan">
      <formula>0</formula>
    </cfRule>
    <cfRule type="cellIs" dxfId="118" priority="170" operator="greaterThan">
      <formula>0</formula>
    </cfRule>
  </conditionalFormatting>
  <conditionalFormatting sqref="P37:P41">
    <cfRule type="cellIs" dxfId="117" priority="161" operator="lessThan">
      <formula>0</formula>
    </cfRule>
    <cfRule type="cellIs" dxfId="116" priority="162" operator="greaterThan">
      <formula>0</formula>
    </cfRule>
  </conditionalFormatting>
  <conditionalFormatting sqref="P43:P47"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49:P53">
    <cfRule type="cellIs" dxfId="113" priority="157" operator="lessThan">
      <formula>0</formula>
    </cfRule>
    <cfRule type="cellIs" dxfId="112" priority="158" operator="greaterThan">
      <formula>0</formula>
    </cfRule>
  </conditionalFormatting>
  <conditionalFormatting sqref="P55:P59">
    <cfRule type="cellIs" dxfId="111" priority="155" operator="lessThan">
      <formula>0</formula>
    </cfRule>
    <cfRule type="cellIs" dxfId="110" priority="156" operator="greaterThan">
      <formula>0</formula>
    </cfRule>
  </conditionalFormatting>
  <conditionalFormatting sqref="N43:N47">
    <cfRule type="cellIs" dxfId="109" priority="153" operator="lessThan">
      <formula>0</formula>
    </cfRule>
    <cfRule type="cellIs" dxfId="108" priority="154" operator="greaterThan">
      <formula>0</formula>
    </cfRule>
  </conditionalFormatting>
  <conditionalFormatting sqref="N49:N53">
    <cfRule type="cellIs" dxfId="107" priority="151" operator="lessThan">
      <formula>0</formula>
    </cfRule>
    <cfRule type="cellIs" dxfId="106" priority="152" operator="greaterThan">
      <formula>0</formula>
    </cfRule>
  </conditionalFormatting>
  <conditionalFormatting sqref="N55:N59">
    <cfRule type="cellIs" dxfId="105" priority="149" operator="lessThan">
      <formula>0</formula>
    </cfRule>
    <cfRule type="cellIs" dxfId="104" priority="150" operator="greaterThan">
      <formula>0</formula>
    </cfRule>
  </conditionalFormatting>
  <conditionalFormatting sqref="N8:N12">
    <cfRule type="cellIs" dxfId="103" priority="147" operator="lessThan">
      <formula>0</formula>
    </cfRule>
    <cfRule type="cellIs" dxfId="102" priority="148" operator="greaterThan">
      <formula>0</formula>
    </cfRule>
  </conditionalFormatting>
  <conditionalFormatting sqref="P8:P12">
    <cfRule type="cellIs" dxfId="101" priority="125" operator="lessThan">
      <formula>0</formula>
    </cfRule>
    <cfRule type="cellIs" dxfId="100" priority="126" operator="greaterThan">
      <formula>0</formula>
    </cfRule>
  </conditionalFormatting>
  <conditionalFormatting sqref="N14:N18">
    <cfRule type="cellIs" dxfId="99" priority="11" operator="lessThan">
      <formula>0</formula>
    </cfRule>
    <cfRule type="cellIs" dxfId="98" priority="12" operator="greaterThan">
      <formula>0</formula>
    </cfRule>
  </conditionalFormatting>
  <conditionalFormatting sqref="N20:N24">
    <cfRule type="cellIs" dxfId="97" priority="9" operator="lessThan">
      <formula>0</formula>
    </cfRule>
    <cfRule type="cellIs" dxfId="96" priority="10" operator="greaterThan">
      <formula>0</formula>
    </cfRule>
  </conditionalFormatting>
  <conditionalFormatting sqref="N26:N30">
    <cfRule type="cellIs" dxfId="95" priority="7" operator="lessThan">
      <formula>0</formula>
    </cfRule>
    <cfRule type="cellIs" dxfId="94" priority="8" operator="greaterThan">
      <formula>0</formula>
    </cfRule>
  </conditionalFormatting>
  <conditionalFormatting sqref="P14:P18">
    <cfRule type="cellIs" dxfId="93" priority="5" operator="lessThan">
      <formula>0</formula>
    </cfRule>
    <cfRule type="cellIs" dxfId="92" priority="6" operator="greaterThan">
      <formula>0</formula>
    </cfRule>
  </conditionalFormatting>
  <conditionalFormatting sqref="P20:P24">
    <cfRule type="cellIs" dxfId="91" priority="3" operator="lessThan">
      <formula>0</formula>
    </cfRule>
    <cfRule type="cellIs" dxfId="90" priority="4" operator="greaterThan">
      <formula>0</formula>
    </cfRule>
  </conditionalFormatting>
  <conditionalFormatting sqref="P26:P30">
    <cfRule type="cellIs" dxfId="89" priority="1" operator="lessThan">
      <formula>0</formula>
    </cfRule>
    <cfRule type="cellIs" dxfId="88" priority="2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37:O38 O39:O41 O43:O47 O49:O53 O55:O59" formula="1"/>
    <ignoredError sqref="A13:P13 A25:P25 A24:F24 A26:E30 A8:F8 A19:P19 A14:F18 A20:F23 O8 O9:O12 O14 O15:O18 O20 O24 O21:O23 O26 O27:O30 A12:E12 A10:E10 A9:E9 A11:E1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Q80"/>
  <sheetViews>
    <sheetView zoomScale="80" zoomScaleNormal="80" workbookViewId="0">
      <selection activeCell="A2" sqref="A2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7" x14ac:dyDescent="0.25">
      <c r="A2" s="1" t="s">
        <v>26</v>
      </c>
    </row>
    <row r="4" spans="1:17" x14ac:dyDescent="0.25">
      <c r="B4" s="23">
        <v>2020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7" x14ac:dyDescent="0.25">
      <c r="A5" s="1"/>
      <c r="B5" s="9" t="s">
        <v>12</v>
      </c>
      <c r="C5" s="9" t="s">
        <v>13</v>
      </c>
      <c r="D5" s="9" t="s">
        <v>0</v>
      </c>
      <c r="E5" s="9" t="s">
        <v>14</v>
      </c>
      <c r="F5" s="9" t="s">
        <v>1</v>
      </c>
      <c r="G5" s="9" t="s">
        <v>2</v>
      </c>
      <c r="H5" s="9" t="s">
        <v>3</v>
      </c>
      <c r="I5" s="9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4</v>
      </c>
    </row>
    <row r="6" spans="1:17" x14ac:dyDescent="0.25">
      <c r="A6" s="20" t="s">
        <v>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Q6" s="19"/>
    </row>
    <row r="7" spans="1:17" x14ac:dyDescent="0.25">
      <c r="A7" s="16" t="s">
        <v>6</v>
      </c>
      <c r="B7" s="6">
        <f>'DE_VIE Gruppe inkl. MLA und KSC'!B8</f>
        <v>2093673</v>
      </c>
      <c r="C7" s="6">
        <f>'DE_VIE Gruppe inkl. MLA und KSC'!C8</f>
        <v>2017461</v>
      </c>
      <c r="D7" s="6">
        <f>'DE_VIE Gruppe inkl. MLA und KSC'!D8</f>
        <v>808454</v>
      </c>
      <c r="E7" s="6">
        <f>'DE_VIE Gruppe inkl. MLA und KSC'!E8</f>
        <v>12632</v>
      </c>
      <c r="F7" s="6">
        <f>'DE_VIE Gruppe inkl. MLA und KSC'!F8</f>
        <v>20202</v>
      </c>
      <c r="G7" s="6">
        <f>'DE_VIE Gruppe inkl. MLA und KSC'!G8</f>
        <v>138124</v>
      </c>
      <c r="H7" s="6">
        <v>576370</v>
      </c>
      <c r="I7" s="6">
        <v>797716</v>
      </c>
      <c r="J7" s="6">
        <v>562247</v>
      </c>
      <c r="K7" s="6">
        <f>'DE_VIE Gruppe inkl. MLA und KSC'!K8</f>
        <v>378107</v>
      </c>
      <c r="L7" s="6">
        <f>'DE_VIE Gruppe inkl. MLA und KSC'!L8</f>
        <v>181115</v>
      </c>
      <c r="M7" s="6">
        <v>226837</v>
      </c>
      <c r="N7" s="6">
        <f>'DE_VIE Gruppe inkl. MLA und KSC'!O8</f>
        <v>7812938</v>
      </c>
      <c r="Q7" s="19"/>
    </row>
    <row r="8" spans="1:17" x14ac:dyDescent="0.25">
      <c r="A8" s="16" t="s">
        <v>7</v>
      </c>
      <c r="B8" s="6">
        <f>'DE_VIE Gruppe inkl. MLA und KSC'!B9</f>
        <v>1663642</v>
      </c>
      <c r="C8" s="6">
        <f>'DE_VIE Gruppe inkl. MLA und KSC'!C9</f>
        <v>1631827</v>
      </c>
      <c r="D8" s="6">
        <f>'DE_VIE Gruppe inkl. MLA und KSC'!D9</f>
        <v>656558</v>
      </c>
      <c r="E8" s="6">
        <f>'DE_VIE Gruppe inkl. MLA und KSC'!E9</f>
        <v>12263</v>
      </c>
      <c r="F8" s="6">
        <f>'DE_VIE Gruppe inkl. MLA und KSC'!F9</f>
        <v>19531</v>
      </c>
      <c r="G8" s="6">
        <f>'DE_VIE Gruppe inkl. MLA und KSC'!G9</f>
        <v>120802</v>
      </c>
      <c r="H8" s="6">
        <v>486402</v>
      </c>
      <c r="I8" s="6">
        <v>663369</v>
      </c>
      <c r="J8" s="6">
        <v>453282</v>
      </c>
      <c r="K8" s="6">
        <f>'DE_VIE Gruppe inkl. MLA und KSC'!K9</f>
        <v>279870</v>
      </c>
      <c r="L8" s="6">
        <f>'DE_VIE Gruppe inkl. MLA und KSC'!L9</f>
        <v>138670</v>
      </c>
      <c r="M8" s="6">
        <v>172664</v>
      </c>
      <c r="N8" s="6">
        <f>'DE_VIE Gruppe inkl. MLA und KSC'!O9</f>
        <v>6298880</v>
      </c>
    </row>
    <row r="9" spans="1:17" x14ac:dyDescent="0.25">
      <c r="A9" s="16" t="s">
        <v>8</v>
      </c>
      <c r="B9" s="6">
        <f>'DE_VIE Gruppe inkl. MLA und KSC'!B10</f>
        <v>426678</v>
      </c>
      <c r="C9" s="6">
        <f>'DE_VIE Gruppe inkl. MLA und KSC'!C10</f>
        <v>384614</v>
      </c>
      <c r="D9" s="6">
        <f>'DE_VIE Gruppe inkl. MLA und KSC'!D10</f>
        <v>150494</v>
      </c>
      <c r="E9" s="6">
        <f>'DE_VIE Gruppe inkl. MLA und KSC'!E10</f>
        <v>324</v>
      </c>
      <c r="F9" s="6">
        <f>'DE_VIE Gruppe inkl. MLA und KSC'!F10</f>
        <v>472</v>
      </c>
      <c r="G9" s="6">
        <f>'DE_VIE Gruppe inkl. MLA und KSC'!G10</f>
        <v>17296</v>
      </c>
      <c r="H9" s="6">
        <v>89412</v>
      </c>
      <c r="I9" s="6">
        <v>133098</v>
      </c>
      <c r="J9" s="6">
        <v>107294</v>
      </c>
      <c r="K9" s="6">
        <f>'DE_VIE Gruppe inkl. MLA und KSC'!K10</f>
        <v>96188</v>
      </c>
      <c r="L9" s="6">
        <f>'DE_VIE Gruppe inkl. MLA und KSC'!L10</f>
        <v>40612</v>
      </c>
      <c r="M9" s="6">
        <v>51464</v>
      </c>
      <c r="N9" s="6">
        <f>'DE_VIE Gruppe inkl. MLA und KSC'!O10</f>
        <v>1497946</v>
      </c>
    </row>
    <row r="10" spans="1:17" x14ac:dyDescent="0.25">
      <c r="A10" s="16" t="s">
        <v>9</v>
      </c>
      <c r="B10" s="6">
        <f>'DE_VIE Gruppe inkl. MLA und KSC'!B11</f>
        <v>19507</v>
      </c>
      <c r="C10" s="6">
        <f>'DE_VIE Gruppe inkl. MLA und KSC'!C11</f>
        <v>18627</v>
      </c>
      <c r="D10" s="6">
        <f>'DE_VIE Gruppe inkl. MLA und KSC'!D11</f>
        <v>10479</v>
      </c>
      <c r="E10" s="6">
        <f>'DE_VIE Gruppe inkl. MLA und KSC'!E11</f>
        <v>960</v>
      </c>
      <c r="F10" s="6">
        <f>'DE_VIE Gruppe inkl. MLA und KSC'!F11</f>
        <v>1067</v>
      </c>
      <c r="G10" s="6">
        <f>'DE_VIE Gruppe inkl. MLA und KSC'!G11</f>
        <v>2453</v>
      </c>
      <c r="H10" s="6">
        <v>7648</v>
      </c>
      <c r="I10" s="6">
        <v>10494</v>
      </c>
      <c r="J10" s="6">
        <v>9335</v>
      </c>
      <c r="K10" s="6">
        <f>'DE_VIE Gruppe inkl. MLA und KSC'!K11</f>
        <v>6986</v>
      </c>
      <c r="L10" s="6">
        <f>'DE_VIE Gruppe inkl. MLA und KSC'!L11</f>
        <v>4247</v>
      </c>
      <c r="M10" s="6">
        <v>4077</v>
      </c>
      <c r="N10" s="6">
        <f>'DE_VIE Gruppe inkl. MLA und KSC'!O11</f>
        <v>95880</v>
      </c>
    </row>
    <row r="11" spans="1:17" x14ac:dyDescent="0.25">
      <c r="A11" s="16" t="s">
        <v>10</v>
      </c>
      <c r="B11" s="10">
        <f>'DE_VIE Gruppe inkl. MLA und KSC'!B12</f>
        <v>20356489.949999999</v>
      </c>
      <c r="C11" s="10">
        <f>'DE_VIE Gruppe inkl. MLA und KSC'!C12</f>
        <v>20824035</v>
      </c>
      <c r="D11" s="10">
        <f>'DE_VIE Gruppe inkl. MLA und KSC'!D12</f>
        <v>22143747</v>
      </c>
      <c r="E11" s="10">
        <f>'DE_VIE Gruppe inkl. MLA und KSC'!E12</f>
        <v>14538631.26</v>
      </c>
      <c r="F11" s="10">
        <f>'DE_VIE Gruppe inkl. MLA und KSC'!F12</f>
        <v>15545000</v>
      </c>
      <c r="G11" s="10">
        <f>'DE_VIE Gruppe inkl. MLA und KSC'!G12</f>
        <v>14422685</v>
      </c>
      <c r="H11" s="10">
        <v>15846510.439999999</v>
      </c>
      <c r="I11" s="10">
        <v>16048856.9</v>
      </c>
      <c r="J11" s="10">
        <v>18152517</v>
      </c>
      <c r="K11" s="10">
        <f>'DE_VIE Gruppe inkl. MLA und KSC'!K12</f>
        <v>19536989</v>
      </c>
      <c r="L11" s="10">
        <f>'DE_VIE Gruppe inkl. MLA und KSC'!L12</f>
        <v>20805034</v>
      </c>
      <c r="M11" s="10">
        <v>19667495.670000002</v>
      </c>
      <c r="N11" s="10">
        <f>'DE_VIE Gruppe inkl. MLA und KSC'!O12</f>
        <v>217887991.22000003</v>
      </c>
    </row>
    <row r="12" spans="1:17" x14ac:dyDescent="0.25">
      <c r="A12" s="17" t="s">
        <v>28</v>
      </c>
      <c r="B12" s="6">
        <v>799573</v>
      </c>
      <c r="C12" s="6">
        <v>754318</v>
      </c>
      <c r="D12" s="6">
        <v>458518</v>
      </c>
      <c r="E12" s="6">
        <v>87845</v>
      </c>
      <c r="F12" s="6">
        <v>95268</v>
      </c>
      <c r="G12" s="6">
        <v>122785</v>
      </c>
      <c r="H12" s="6">
        <v>301653</v>
      </c>
      <c r="I12" s="6">
        <v>393127</v>
      </c>
      <c r="J12" s="6">
        <v>342185</v>
      </c>
      <c r="K12" s="6">
        <v>264648</v>
      </c>
      <c r="L12" s="6">
        <v>185819</v>
      </c>
      <c r="M12" s="6">
        <v>181942</v>
      </c>
      <c r="N12" s="6">
        <f>SUM(B12:M12)</f>
        <v>3987681</v>
      </c>
    </row>
    <row r="13" spans="1:17" x14ac:dyDescent="0.25">
      <c r="A13" s="16" t="s">
        <v>29</v>
      </c>
      <c r="B13" s="8">
        <f t="shared" ref="B13:M13" si="0">B9/B7*100</f>
        <v>20.379400221524566</v>
      </c>
      <c r="C13" s="8">
        <f t="shared" si="0"/>
        <v>19.064259482587271</v>
      </c>
      <c r="D13" s="8">
        <f t="shared" si="0"/>
        <v>18.615035611178868</v>
      </c>
      <c r="E13" s="8">
        <f t="shared" si="0"/>
        <v>2.5649145028499047</v>
      </c>
      <c r="F13" s="8">
        <f t="shared" si="0"/>
        <v>2.3364023364023363</v>
      </c>
      <c r="G13" s="8">
        <f t="shared" si="0"/>
        <v>12.522081607830646</v>
      </c>
      <c r="H13" s="8">
        <f t="shared" si="0"/>
        <v>15.512951749744088</v>
      </c>
      <c r="I13" s="8">
        <f t="shared" si="0"/>
        <v>16.684885347667592</v>
      </c>
      <c r="J13" s="8">
        <f t="shared" si="0"/>
        <v>19.083072030619995</v>
      </c>
      <c r="K13" s="8">
        <f t="shared" si="0"/>
        <v>25.439359757952111</v>
      </c>
      <c r="L13" s="8">
        <f t="shared" si="0"/>
        <v>22.423322198603096</v>
      </c>
      <c r="M13" s="8">
        <f t="shared" si="0"/>
        <v>22.687656775570122</v>
      </c>
      <c r="N13" s="8">
        <f>N9/N7*100</f>
        <v>19.172633905452724</v>
      </c>
    </row>
    <row r="14" spans="1:17" x14ac:dyDescent="0.25">
      <c r="A14" s="20" t="s">
        <v>27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7" x14ac:dyDescent="0.25">
      <c r="A15" s="16" t="s">
        <v>6</v>
      </c>
      <c r="B15" s="8">
        <f t="shared" ref="B15:H20" si="1">(B7/B27-1)*100</f>
        <v>14.350685419321296</v>
      </c>
      <c r="C15" s="8">
        <f t="shared" si="1"/>
        <v>8.2510055331149736</v>
      </c>
      <c r="D15" s="8">
        <f t="shared" si="1"/>
        <v>-65.817184892407852</v>
      </c>
      <c r="E15" s="8">
        <f t="shared" si="1"/>
        <v>-99.53968101264347</v>
      </c>
      <c r="F15" s="8">
        <f t="shared" si="1"/>
        <v>-99.297849512071096</v>
      </c>
      <c r="G15" s="8">
        <f t="shared" si="1"/>
        <v>-95.373055831918023</v>
      </c>
      <c r="H15" s="8">
        <f t="shared" si="1"/>
        <v>-81.768520275827157</v>
      </c>
      <c r="I15" s="8">
        <f t="shared" ref="I15:M15" si="2">(I7/I27-1)*100</f>
        <v>-74.683880140398983</v>
      </c>
      <c r="J15" s="8">
        <f t="shared" si="2"/>
        <v>-81.11624495241</v>
      </c>
      <c r="K15" s="8">
        <f t="shared" si="2"/>
        <v>-86.724036773140426</v>
      </c>
      <c r="L15" s="8">
        <f t="shared" si="2"/>
        <v>-92.425794828387993</v>
      </c>
      <c r="M15" s="8">
        <f t="shared" si="2"/>
        <v>-90.804544116800528</v>
      </c>
      <c r="N15" s="8">
        <f>'DE_VIE Gruppe inkl. MLA und KSC'!P8</f>
        <v>-75.324075034736225</v>
      </c>
    </row>
    <row r="16" spans="1:17" x14ac:dyDescent="0.25">
      <c r="A16" s="16" t="s">
        <v>7</v>
      </c>
      <c r="B16" s="8">
        <f t="shared" si="1"/>
        <v>14.882327309690368</v>
      </c>
      <c r="C16" s="8">
        <f t="shared" ref="C16:H16" si="3">(C8/C28-1)*100</f>
        <v>8.3407305409179067</v>
      </c>
      <c r="D16" s="8">
        <f t="shared" si="3"/>
        <v>-64.144516780139838</v>
      </c>
      <c r="E16" s="8">
        <f t="shared" si="3"/>
        <v>-99.414491560666704</v>
      </c>
      <c r="F16" s="8">
        <f t="shared" si="3"/>
        <v>-99.119677998034817</v>
      </c>
      <c r="G16" s="8">
        <f t="shared" si="3"/>
        <v>-94.69910224112806</v>
      </c>
      <c r="H16" s="8">
        <f t="shared" si="3"/>
        <v>-79.357137036810684</v>
      </c>
      <c r="I16" s="8">
        <f t="shared" ref="I16:M16" si="4">(I8/I28-1)*100</f>
        <v>-71.951163823174994</v>
      </c>
      <c r="J16" s="8">
        <f t="shared" si="4"/>
        <v>-79.819063350088371</v>
      </c>
      <c r="K16" s="8">
        <f t="shared" si="4"/>
        <v>-86.722439347920769</v>
      </c>
      <c r="L16" s="8">
        <f t="shared" si="4"/>
        <v>-92.555258429222349</v>
      </c>
      <c r="M16" s="8">
        <f t="shared" si="4"/>
        <v>-91.379812173524073</v>
      </c>
      <c r="N16" s="8">
        <f>'DE_VIE Gruppe inkl. MLA und KSC'!P9</f>
        <v>-74.098205406090017</v>
      </c>
    </row>
    <row r="17" spans="1:14" x14ac:dyDescent="0.25">
      <c r="A17" s="16" t="s">
        <v>8</v>
      </c>
      <c r="B17" s="8">
        <f t="shared" si="1"/>
        <v>13.307025557137099</v>
      </c>
      <c r="C17" s="8">
        <f t="shared" ref="C17:H17" si="5">(C9/C29-1)*100</f>
        <v>9.7930963609166746</v>
      </c>
      <c r="D17" s="8">
        <f t="shared" si="5"/>
        <v>-70.61754427068081</v>
      </c>
      <c r="E17" s="8">
        <f t="shared" si="5"/>
        <v>-99.948099380075931</v>
      </c>
      <c r="F17" s="8">
        <f t="shared" si="5"/>
        <v>-99.925469996936684</v>
      </c>
      <c r="G17" s="8">
        <f t="shared" si="5"/>
        <v>-97.493928979199154</v>
      </c>
      <c r="H17" s="8">
        <f t="shared" si="5"/>
        <v>-88.677668368587405</v>
      </c>
      <c r="I17" s="8">
        <f t="shared" ref="I17:M17" si="6">(I9/I29-1)*100</f>
        <v>-82.857474047551577</v>
      </c>
      <c r="J17" s="8">
        <f t="shared" si="6"/>
        <v>-85.164731844100686</v>
      </c>
      <c r="K17" s="8">
        <f t="shared" si="6"/>
        <v>-86.886399144919281</v>
      </c>
      <c r="L17" s="8">
        <f t="shared" si="6"/>
        <v>-92.23735215187358</v>
      </c>
      <c r="M17" s="8">
        <f t="shared" si="6"/>
        <v>-88.739716436198151</v>
      </c>
      <c r="N17" s="8">
        <f>'DE_VIE Gruppe inkl. MLA und KSC'!P10</f>
        <v>-79.16586461162548</v>
      </c>
    </row>
    <row r="18" spans="1:14" x14ac:dyDescent="0.25">
      <c r="A18" s="16" t="s">
        <v>9</v>
      </c>
      <c r="B18" s="8">
        <f t="shared" si="1"/>
        <v>7.3523746629244435</v>
      </c>
      <c r="C18" s="8">
        <f t="shared" ref="C18:H18" si="7">(C10/C30-1)*100</f>
        <v>7.9012917801077442</v>
      </c>
      <c r="D18" s="8">
        <f t="shared" si="7"/>
        <v>-49.882825577502508</v>
      </c>
      <c r="E18" s="8">
        <f t="shared" si="7"/>
        <v>-95.797215655371687</v>
      </c>
      <c r="F18" s="8">
        <f t="shared" si="7"/>
        <v>-95.6229232473233</v>
      </c>
      <c r="G18" s="8">
        <f t="shared" si="7"/>
        <v>-89.914066033469027</v>
      </c>
      <c r="H18" s="8">
        <f t="shared" si="7"/>
        <v>-69.613413325916795</v>
      </c>
      <c r="I18" s="8">
        <f t="shared" ref="I18:M18" si="8">(I10/I30-1)*100</f>
        <v>-57.507288629737609</v>
      </c>
      <c r="J18" s="8">
        <f t="shared" si="8"/>
        <v>-61.474970079650035</v>
      </c>
      <c r="K18" s="8">
        <f t="shared" si="8"/>
        <v>-70.34427134185168</v>
      </c>
      <c r="L18" s="8">
        <f t="shared" si="8"/>
        <v>-79.383495145631073</v>
      </c>
      <c r="M18" s="8">
        <f t="shared" si="8"/>
        <v>-80.271944256266337</v>
      </c>
      <c r="N18" s="8">
        <f>'DE_VIE Gruppe inkl. MLA und KSC'!P11</f>
        <v>-64.063237906762311</v>
      </c>
    </row>
    <row r="19" spans="1:14" x14ac:dyDescent="0.25">
      <c r="A19" s="16" t="s">
        <v>10</v>
      </c>
      <c r="B19" s="8">
        <f t="shared" si="1"/>
        <v>-4.0949089009426505</v>
      </c>
      <c r="C19" s="8">
        <f t="shared" ref="C19:H19" si="9">(C11/C31-1)*100</f>
        <v>2.9925259007467675</v>
      </c>
      <c r="D19" s="8">
        <f t="shared" si="9"/>
        <v>-12.11635725311192</v>
      </c>
      <c r="E19" s="8">
        <f t="shared" si="9"/>
        <v>-38.226184442585186</v>
      </c>
      <c r="F19" s="8">
        <f t="shared" si="9"/>
        <v>-34.302408603067171</v>
      </c>
      <c r="G19" s="8">
        <f t="shared" si="9"/>
        <v>-34.875186793212563</v>
      </c>
      <c r="H19" s="8">
        <f t="shared" si="9"/>
        <v>-32.128279383698697</v>
      </c>
      <c r="I19" s="8">
        <f t="shared" ref="I19:M20" si="10">(I11/I31-1)*100</f>
        <v>-31.924508810060892</v>
      </c>
      <c r="J19" s="8">
        <f t="shared" si="10"/>
        <v>-27.137368581308962</v>
      </c>
      <c r="K19" s="8">
        <f t="shared" si="10"/>
        <v>-26.680715938379397</v>
      </c>
      <c r="L19" s="8">
        <f t="shared" si="10"/>
        <v>-21.803286439266188</v>
      </c>
      <c r="M19" s="8">
        <f t="shared" si="10"/>
        <v>-13.48544226881565</v>
      </c>
      <c r="N19" s="8">
        <f>'DE_VIE Gruppe inkl. MLA und KSC'!P12</f>
        <v>-23.226443211322724</v>
      </c>
    </row>
    <row r="20" spans="1:14" x14ac:dyDescent="0.25">
      <c r="A20" s="17" t="s">
        <v>28</v>
      </c>
      <c r="B20" s="8">
        <f t="shared" si="1"/>
        <v>7.3226418690555128</v>
      </c>
      <c r="C20" s="8">
        <f t="shared" ref="C20:H20" si="11">(C12/C32-1)*100</f>
        <v>7.2094236298541947</v>
      </c>
      <c r="D20" s="8">
        <f t="shared" si="11"/>
        <v>-46.591855490339739</v>
      </c>
      <c r="E20" s="8">
        <f t="shared" si="11"/>
        <v>-90.686176799891427</v>
      </c>
      <c r="F20" s="8">
        <f t="shared" si="11"/>
        <v>-90.36380022394242</v>
      </c>
      <c r="G20" s="8">
        <f t="shared" si="11"/>
        <v>-87.428882088371012</v>
      </c>
      <c r="H20" s="8">
        <f t="shared" si="11"/>
        <v>-70.570754850435762</v>
      </c>
      <c r="I20" s="8">
        <f t="shared" ref="I20:J20" si="12">(I12/I32-1)*100</f>
        <v>-60.882496343247198</v>
      </c>
      <c r="J20" s="8">
        <f t="shared" si="12"/>
        <v>-64.98877586309213</v>
      </c>
      <c r="K20" s="8">
        <f t="shared" si="10"/>
        <v>-72.56677989714926</v>
      </c>
      <c r="L20" s="8">
        <f t="shared" si="10"/>
        <v>-77.86024067675443</v>
      </c>
      <c r="M20" s="8">
        <f t="shared" si="10"/>
        <v>-78.622723534249801</v>
      </c>
      <c r="N20" s="8">
        <f>(SUM(B12:M12)/SUM(B32:M32)-1)*100</f>
        <v>-63.342199445419077</v>
      </c>
    </row>
    <row r="21" spans="1:14" x14ac:dyDescent="0.25">
      <c r="A21" s="16" t="s">
        <v>30</v>
      </c>
      <c r="B21" s="8">
        <f t="shared" ref="B21:H21" si="13">B13-B33</f>
        <v>-0.18771264996156134</v>
      </c>
      <c r="C21" s="8">
        <f t="shared" si="13"/>
        <v>0.26776564885544474</v>
      </c>
      <c r="D21" s="8">
        <f t="shared" si="13"/>
        <v>-3.0412318696643474</v>
      </c>
      <c r="E21" s="8">
        <f t="shared" si="13"/>
        <v>-20.183924496284263</v>
      </c>
      <c r="F21" s="8">
        <f t="shared" si="13"/>
        <v>-19.674948436112654</v>
      </c>
      <c r="G21" s="8">
        <f t="shared" si="13"/>
        <v>-10.597363925314426</v>
      </c>
      <c r="H21" s="8">
        <f t="shared" si="13"/>
        <v>-9.4663612128674135</v>
      </c>
      <c r="I21" s="8">
        <f t="shared" ref="I21:M21" si="14">I13-I33</f>
        <v>-7.9553898648032906</v>
      </c>
      <c r="J21" s="8">
        <f t="shared" si="14"/>
        <v>-5.2076960225644662</v>
      </c>
      <c r="K21" s="8">
        <f t="shared" si="14"/>
        <v>-0.31497029934660148</v>
      </c>
      <c r="L21" s="8">
        <f t="shared" si="14"/>
        <v>0.54433885629243051</v>
      </c>
      <c r="M21" s="8">
        <f t="shared" si="14"/>
        <v>4.16029502745371</v>
      </c>
      <c r="N21" s="8">
        <f>N13-(SUM(B29:L29)/SUM(B27:L27)*100)</f>
        <v>-3.888654174282987</v>
      </c>
    </row>
    <row r="22" spans="1:14" x14ac:dyDescent="0.25">
      <c r="A22" s="18" t="s">
        <v>25</v>
      </c>
    </row>
    <row r="24" spans="1:14" x14ac:dyDescent="0.25">
      <c r="B24" s="23">
        <v>2019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x14ac:dyDescent="0.25">
      <c r="A25" s="1"/>
      <c r="B25" s="9" t="s">
        <v>12</v>
      </c>
      <c r="C25" s="9" t="s">
        <v>13</v>
      </c>
      <c r="D25" s="9" t="s">
        <v>0</v>
      </c>
      <c r="E25" s="9" t="s">
        <v>14</v>
      </c>
      <c r="F25" s="9" t="s">
        <v>1</v>
      </c>
      <c r="G25" s="9" t="s">
        <v>2</v>
      </c>
      <c r="H25" s="9" t="s">
        <v>3</v>
      </c>
      <c r="I25" s="9" t="s">
        <v>15</v>
      </c>
      <c r="J25" s="9" t="s">
        <v>16</v>
      </c>
      <c r="K25" s="9" t="s">
        <v>17</v>
      </c>
      <c r="L25" s="9" t="s">
        <v>18</v>
      </c>
      <c r="M25" s="9" t="s">
        <v>19</v>
      </c>
      <c r="N25" s="9" t="s">
        <v>4</v>
      </c>
    </row>
    <row r="26" spans="1:14" x14ac:dyDescent="0.25">
      <c r="A26" s="20" t="s">
        <v>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x14ac:dyDescent="0.25">
      <c r="A27" s="16" t="s">
        <v>6</v>
      </c>
      <c r="B27" s="6">
        <f>'DE_VIE Gruppe inkl. MLA und KSC'!B37</f>
        <v>1830923</v>
      </c>
      <c r="C27" s="6">
        <f>'DE_VIE Gruppe inkl. MLA und KSC'!C37</f>
        <v>1863688</v>
      </c>
      <c r="D27" s="6">
        <f>'DE_VIE Gruppe inkl. MLA und KSC'!D37</f>
        <v>2365089</v>
      </c>
      <c r="E27" s="6">
        <f>'DE_VIE Gruppe inkl. MLA und KSC'!E37</f>
        <v>2744184</v>
      </c>
      <c r="F27" s="6">
        <f>'DE_VIE Gruppe inkl. MLA und KSC'!F37</f>
        <v>2877161</v>
      </c>
      <c r="G27" s="6">
        <f>'DE_VIE Gruppe inkl. MLA und KSC'!G37</f>
        <v>2985210</v>
      </c>
      <c r="H27" s="6">
        <f>'DE_VIE Gruppe inkl. MLA und KSC'!H37</f>
        <v>3161400</v>
      </c>
      <c r="I27" s="6">
        <f>'DE_VIE Gruppe inkl. MLA und KSC'!I37</f>
        <v>3151020</v>
      </c>
      <c r="J27" s="6">
        <f>'DE_VIE Gruppe inkl. MLA und KSC'!J37</f>
        <v>2977411</v>
      </c>
      <c r="K27" s="6">
        <f>'DE_VIE Gruppe inkl. MLA und KSC'!K37</f>
        <v>2848057</v>
      </c>
      <c r="L27" s="6">
        <f>'DE_VIE Gruppe inkl. MLA und KSC'!L37</f>
        <v>2391208</v>
      </c>
      <c r="M27" s="6">
        <f>'DE_VIE Gruppe inkl. MLA und KSC'!M37</f>
        <v>2466838</v>
      </c>
      <c r="N27" s="6">
        <f>'DE_VIE Gruppe inkl. MLA und KSC'!O37</f>
        <v>31662189</v>
      </c>
    </row>
    <row r="28" spans="1:14" x14ac:dyDescent="0.25">
      <c r="A28" s="16" t="s">
        <v>7</v>
      </c>
      <c r="B28" s="6">
        <f>'DE_VIE Gruppe inkl. MLA und KSC'!B38</f>
        <v>1448127</v>
      </c>
      <c r="C28" s="6">
        <f>'DE_VIE Gruppe inkl. MLA und KSC'!C38</f>
        <v>1506199</v>
      </c>
      <c r="D28" s="6">
        <f>'DE_VIE Gruppe inkl. MLA und KSC'!D38</f>
        <v>1831123</v>
      </c>
      <c r="E28" s="6">
        <f>'DE_VIE Gruppe inkl. MLA und KSC'!E38</f>
        <v>2094419</v>
      </c>
      <c r="F28" s="6">
        <f>'DE_VIE Gruppe inkl. MLA und KSC'!F38</f>
        <v>2218620</v>
      </c>
      <c r="G28" s="6">
        <f>'DE_VIE Gruppe inkl. MLA und KSC'!G38</f>
        <v>2278897</v>
      </c>
      <c r="H28" s="6">
        <f>'DE_VIE Gruppe inkl. MLA und KSC'!H38</f>
        <v>2356272</v>
      </c>
      <c r="I28" s="6">
        <f>'DE_VIE Gruppe inkl. MLA und KSC'!I38</f>
        <v>2365050</v>
      </c>
      <c r="J28" s="6">
        <f>'DE_VIE Gruppe inkl. MLA und KSC'!J38</f>
        <v>2246090</v>
      </c>
      <c r="K28" s="6">
        <f>'DE_VIE Gruppe inkl. MLA und KSC'!K38</f>
        <v>2107842</v>
      </c>
      <c r="L28" s="6">
        <f>'DE_VIE Gruppe inkl. MLA und KSC'!L38</f>
        <v>1862657</v>
      </c>
      <c r="M28" s="6">
        <f>'DE_VIE Gruppe inkl. MLA und KSC'!M38</f>
        <v>2003019</v>
      </c>
      <c r="N28" s="6">
        <f>'DE_VIE Gruppe inkl. MLA und KSC'!O38</f>
        <v>24318315</v>
      </c>
    </row>
    <row r="29" spans="1:14" x14ac:dyDescent="0.25">
      <c r="A29" s="16" t="s">
        <v>8</v>
      </c>
      <c r="B29" s="6">
        <f>'DE_VIE Gruppe inkl. MLA und KSC'!B39</f>
        <v>376568</v>
      </c>
      <c r="C29" s="6">
        <f>'DE_VIE Gruppe inkl. MLA und KSC'!C39</f>
        <v>350308</v>
      </c>
      <c r="D29" s="6">
        <f>'DE_VIE Gruppe inkl. MLA und KSC'!D39</f>
        <v>512190</v>
      </c>
      <c r="E29" s="6">
        <f>'DE_VIE Gruppe inkl. MLA und KSC'!E39</f>
        <v>624270</v>
      </c>
      <c r="F29" s="6">
        <f>'DE_VIE Gruppe inkl. MLA und KSC'!F39</f>
        <v>633302</v>
      </c>
      <c r="G29" s="6">
        <f>'DE_VIE Gruppe inkl. MLA und KSC'!G39</f>
        <v>690164</v>
      </c>
      <c r="H29" s="6">
        <f>'DE_VIE Gruppe inkl. MLA und KSC'!H39</f>
        <v>789696</v>
      </c>
      <c r="I29" s="6">
        <f>'DE_VIE Gruppe inkl. MLA und KSC'!I39</f>
        <v>776420</v>
      </c>
      <c r="J29" s="6">
        <f>'DE_VIE Gruppe inkl. MLA und KSC'!J39</f>
        <v>723236</v>
      </c>
      <c r="K29" s="6">
        <f>'DE_VIE Gruppe inkl. MLA und KSC'!K39</f>
        <v>733498</v>
      </c>
      <c r="L29" s="6">
        <f>'DE_VIE Gruppe inkl. MLA und KSC'!L39</f>
        <v>523172</v>
      </c>
      <c r="M29" s="6">
        <f>'DE_VIE Gruppe inkl. MLA und KSC'!M39</f>
        <v>457040</v>
      </c>
      <c r="N29" s="6">
        <f>'DE_VIE Gruppe inkl. MLA und KSC'!O39</f>
        <v>7189864</v>
      </c>
    </row>
    <row r="30" spans="1:14" x14ac:dyDescent="0.25">
      <c r="A30" s="16" t="s">
        <v>9</v>
      </c>
      <c r="B30" s="6">
        <f>'DE_VIE Gruppe inkl. MLA und KSC'!B40</f>
        <v>18171</v>
      </c>
      <c r="C30" s="6">
        <f>'DE_VIE Gruppe inkl. MLA und KSC'!C40</f>
        <v>17263</v>
      </c>
      <c r="D30" s="6">
        <f>'DE_VIE Gruppe inkl. MLA und KSC'!D40</f>
        <v>20909</v>
      </c>
      <c r="E30" s="6">
        <f>'DE_VIE Gruppe inkl. MLA und KSC'!E40</f>
        <v>22842</v>
      </c>
      <c r="F30" s="6">
        <f>'DE_VIE Gruppe inkl. MLA und KSC'!F40</f>
        <v>24377</v>
      </c>
      <c r="G30" s="6">
        <f>'DE_VIE Gruppe inkl. MLA und KSC'!G40</f>
        <v>24321</v>
      </c>
      <c r="H30" s="6">
        <f>'DE_VIE Gruppe inkl. MLA und KSC'!H40</f>
        <v>25169</v>
      </c>
      <c r="I30" s="6">
        <f>'DE_VIE Gruppe inkl. MLA und KSC'!I40</f>
        <v>24696</v>
      </c>
      <c r="J30" s="6">
        <f>'DE_VIE Gruppe inkl. MLA und KSC'!J40</f>
        <v>24231</v>
      </c>
      <c r="K30" s="6">
        <f>'DE_VIE Gruppe inkl. MLA und KSC'!K40</f>
        <v>23557</v>
      </c>
      <c r="L30" s="6">
        <f>'DE_VIE Gruppe inkl. MLA und KSC'!L40</f>
        <v>20600</v>
      </c>
      <c r="M30" s="6">
        <f>'DE_VIE Gruppe inkl. MLA und KSC'!M40</f>
        <v>20666</v>
      </c>
      <c r="N30" s="6">
        <f>'DE_VIE Gruppe inkl. MLA und KSC'!O40</f>
        <v>266802</v>
      </c>
    </row>
    <row r="31" spans="1:14" x14ac:dyDescent="0.25">
      <c r="A31" s="16" t="s">
        <v>10</v>
      </c>
      <c r="B31" s="10">
        <f>'DE_VIE Gruppe inkl. MLA und KSC'!B41</f>
        <v>21225661.450000003</v>
      </c>
      <c r="C31" s="10">
        <f>'DE_VIE Gruppe inkl. MLA und KSC'!C41</f>
        <v>20218976.879999999</v>
      </c>
      <c r="D31" s="10">
        <f>'DE_VIE Gruppe inkl. MLA und KSC'!D41</f>
        <v>25196664.939999998</v>
      </c>
      <c r="E31" s="10">
        <f>'DE_VIE Gruppe inkl. MLA und KSC'!E41</f>
        <v>23535265.109999999</v>
      </c>
      <c r="F31" s="10">
        <f>'DE_VIE Gruppe inkl. MLA und KSC'!F41</f>
        <v>23661445.829999998</v>
      </c>
      <c r="G31" s="10">
        <f>'DE_VIE Gruppe inkl. MLA und KSC'!G41</f>
        <v>22146220.91</v>
      </c>
      <c r="H31" s="10">
        <f>'DE_VIE Gruppe inkl. MLA und KSC'!H41</f>
        <v>23347736.43</v>
      </c>
      <c r="I31" s="10">
        <f>'DE_VIE Gruppe inkl. MLA und KSC'!I41</f>
        <v>23575087.920000002</v>
      </c>
      <c r="J31" s="10">
        <f>'DE_VIE Gruppe inkl. MLA und KSC'!J41</f>
        <v>24913342.609999999</v>
      </c>
      <c r="K31" s="10">
        <f>'DE_VIE Gruppe inkl. MLA und KSC'!K41</f>
        <v>26646453.59</v>
      </c>
      <c r="L31" s="10">
        <f>'DE_VIE Gruppe inkl. MLA und KSC'!L41</f>
        <v>26606020.960000001</v>
      </c>
      <c r="M31" s="10">
        <f>'DE_VIE Gruppe inkl. MLA und KSC'!M41</f>
        <v>22733163.280000001</v>
      </c>
      <c r="N31" s="10">
        <f>'DE_VIE Gruppe inkl. MLA und KSC'!O41</f>
        <v>283806039.91000009</v>
      </c>
    </row>
    <row r="32" spans="1:14" x14ac:dyDescent="0.25">
      <c r="A32" s="17" t="s">
        <v>28</v>
      </c>
      <c r="B32" s="6">
        <v>745018</v>
      </c>
      <c r="C32" s="6">
        <f>703.593*$B$80</f>
        <v>703593</v>
      </c>
      <c r="D32" s="6">
        <f>858.517*$B$80</f>
        <v>858517</v>
      </c>
      <c r="E32" s="6">
        <f>943.168*1000</f>
        <v>943168</v>
      </c>
      <c r="F32" s="6">
        <f>988.647*1000</f>
        <v>988647</v>
      </c>
      <c r="G32" s="6">
        <f>976.723*1000</f>
        <v>976723</v>
      </c>
      <c r="H32" s="6">
        <f>1025.011*1000</f>
        <v>1025011</v>
      </c>
      <c r="I32" s="6">
        <f>1004.99*1000</f>
        <v>1004990</v>
      </c>
      <c r="J32" s="6">
        <f>977.358*1000</f>
        <v>977358</v>
      </c>
      <c r="K32" s="6">
        <f>964.699*1000</f>
        <v>964699</v>
      </c>
      <c r="L32" s="6">
        <f>839.3*1000</f>
        <v>839300</v>
      </c>
      <c r="M32" s="6">
        <f>851.1*1000</f>
        <v>851100</v>
      </c>
      <c r="N32" s="6">
        <f>10878.124*1000</f>
        <v>10878124</v>
      </c>
    </row>
    <row r="33" spans="1:14" x14ac:dyDescent="0.25">
      <c r="A33" s="16" t="s">
        <v>29</v>
      </c>
      <c r="B33" s="8">
        <f>B29/B27*100</f>
        <v>20.567112871486128</v>
      </c>
      <c r="C33" s="8">
        <f t="shared" ref="C33:N33" si="15">C29/C27*100</f>
        <v>18.796493833731827</v>
      </c>
      <c r="D33" s="8">
        <f t="shared" si="15"/>
        <v>21.656267480843216</v>
      </c>
      <c r="E33" s="8">
        <f t="shared" si="15"/>
        <v>22.748838999134168</v>
      </c>
      <c r="F33" s="8">
        <f t="shared" si="15"/>
        <v>22.011350772514991</v>
      </c>
      <c r="G33" s="8">
        <f t="shared" si="15"/>
        <v>23.119445533145072</v>
      </c>
      <c r="H33" s="8">
        <f t="shared" si="15"/>
        <v>24.979312962611502</v>
      </c>
      <c r="I33" s="8">
        <f t="shared" si="15"/>
        <v>24.640275212470883</v>
      </c>
      <c r="J33" s="8">
        <f t="shared" si="15"/>
        <v>24.290768053184461</v>
      </c>
      <c r="K33" s="8">
        <f t="shared" si="15"/>
        <v>25.754330057298713</v>
      </c>
      <c r="L33" s="8">
        <f t="shared" si="15"/>
        <v>21.878983342310665</v>
      </c>
      <c r="M33" s="8">
        <f t="shared" si="15"/>
        <v>18.527361748116412</v>
      </c>
      <c r="N33" s="8">
        <f t="shared" si="15"/>
        <v>22.708044601717209</v>
      </c>
    </row>
    <row r="34" spans="1:14" x14ac:dyDescent="0.25">
      <c r="A34" s="20" t="s">
        <v>27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x14ac:dyDescent="0.25">
      <c r="A35" s="16" t="s">
        <v>6</v>
      </c>
      <c r="B35" s="8">
        <f t="shared" ref="B35:B40" si="16">(B27/B47-1)*100</f>
        <v>24.369753036522489</v>
      </c>
      <c r="C35" s="8">
        <f t="shared" ref="C35:M35" si="17">(C27/C47-1)*100</f>
        <v>25.633530893225974</v>
      </c>
      <c r="D35" s="8">
        <f t="shared" si="17"/>
        <v>23.923062655028993</v>
      </c>
      <c r="E35" s="8">
        <f t="shared" si="17"/>
        <v>26.590532917789943</v>
      </c>
      <c r="F35" s="8">
        <f t="shared" si="17"/>
        <v>24.374423444196314</v>
      </c>
      <c r="G35" s="8">
        <f t="shared" si="17"/>
        <v>19.659733303831374</v>
      </c>
      <c r="H35" s="8">
        <f t="shared" si="17"/>
        <v>15.783536719356594</v>
      </c>
      <c r="I35" s="8">
        <f t="shared" si="17"/>
        <v>13.216821232456621</v>
      </c>
      <c r="J35" s="8">
        <f t="shared" si="17"/>
        <v>10.424167575305777</v>
      </c>
      <c r="K35" s="8">
        <f t="shared" si="17"/>
        <v>10.220587694628524</v>
      </c>
      <c r="L35" s="8">
        <f t="shared" si="17"/>
        <v>9.0552197378706687</v>
      </c>
      <c r="M35" s="8">
        <f t="shared" si="17"/>
        <v>11.600874226557867</v>
      </c>
      <c r="N35" s="8">
        <f>'DE_VIE Gruppe inkl. MLA und KSC'!P37</f>
        <v>17.105622116297738</v>
      </c>
    </row>
    <row r="36" spans="1:14" x14ac:dyDescent="0.25">
      <c r="A36" s="16" t="s">
        <v>7</v>
      </c>
      <c r="B36" s="8">
        <f t="shared" si="16"/>
        <v>30.583063563486835</v>
      </c>
      <c r="C36" s="8">
        <f t="shared" ref="C36:M36" si="18">(C28/C48-1)*100</f>
        <v>30.59962975648034</v>
      </c>
      <c r="D36" s="8">
        <f t="shared" si="18"/>
        <v>27.544573172303167</v>
      </c>
      <c r="E36" s="8">
        <f t="shared" si="18"/>
        <v>32.236611985286402</v>
      </c>
      <c r="F36" s="8">
        <f t="shared" si="18"/>
        <v>29.495621843040066</v>
      </c>
      <c r="G36" s="8">
        <f t="shared" si="18"/>
        <v>25.40505351829627</v>
      </c>
      <c r="H36" s="8">
        <f t="shared" si="18"/>
        <v>19.030989444544065</v>
      </c>
      <c r="I36" s="8">
        <f t="shared" si="18"/>
        <v>17.806954099595341</v>
      </c>
      <c r="J36" s="8">
        <f t="shared" si="18"/>
        <v>11.981656883205716</v>
      </c>
      <c r="K36" s="8">
        <f t="shared" si="18"/>
        <v>9.8809568492036703</v>
      </c>
      <c r="L36" s="8">
        <f t="shared" si="18"/>
        <v>7.7836061210141416</v>
      </c>
      <c r="M36" s="8">
        <f t="shared" si="18"/>
        <v>10.54310753981833</v>
      </c>
      <c r="N36" s="8">
        <f>'DE_VIE Gruppe inkl. MLA und KSC'!P38</f>
        <v>20.010431563627627</v>
      </c>
    </row>
    <row r="37" spans="1:14" x14ac:dyDescent="0.25">
      <c r="A37" s="16" t="s">
        <v>8</v>
      </c>
      <c r="B37" s="8">
        <f t="shared" si="16"/>
        <v>6.1562315000140977</v>
      </c>
      <c r="C37" s="8">
        <f t="shared" ref="C37:M37" si="19">(C29/C49-1)*100</f>
        <v>8.6415005396285771</v>
      </c>
      <c r="D37" s="8">
        <f t="shared" si="19"/>
        <v>10.416235513245041</v>
      </c>
      <c r="E37" s="8">
        <f t="shared" si="19"/>
        <v>8.2347678640160673</v>
      </c>
      <c r="F37" s="8">
        <f t="shared" si="19"/>
        <v>6.5852763668555081</v>
      </c>
      <c r="G37" s="8">
        <f t="shared" si="19"/>
        <v>3.0612366798872248</v>
      </c>
      <c r="H37" s="8">
        <f t="shared" si="19"/>
        <v>6.6609038601799009</v>
      </c>
      <c r="I37" s="8">
        <f t="shared" si="19"/>
        <v>1.3539621538075863</v>
      </c>
      <c r="J37" s="8">
        <f t="shared" si="19"/>
        <v>6.009029080675421</v>
      </c>
      <c r="K37" s="8">
        <f t="shared" si="19"/>
        <v>11.368246526090765</v>
      </c>
      <c r="L37" s="8">
        <f t="shared" si="19"/>
        <v>14.318553285960256</v>
      </c>
      <c r="M37" s="8">
        <f t="shared" si="19"/>
        <v>16.425514571020994</v>
      </c>
      <c r="N37" s="8">
        <f>'DE_VIE Gruppe inkl. MLA und KSC'!P39</f>
        <v>7.6439746680041276</v>
      </c>
    </row>
    <row r="38" spans="1:14" x14ac:dyDescent="0.25">
      <c r="A38" s="16" t="s">
        <v>9</v>
      </c>
      <c r="B38" s="8">
        <f t="shared" si="16"/>
        <v>15.312856961543343</v>
      </c>
      <c r="C38" s="8">
        <f t="shared" ref="C38:M38" si="20">(C30/C50-1)*100</f>
        <v>15.999193656766565</v>
      </c>
      <c r="D38" s="8">
        <f t="shared" si="20"/>
        <v>15.954968944099379</v>
      </c>
      <c r="E38" s="8">
        <f t="shared" si="20"/>
        <v>16.749297214413495</v>
      </c>
      <c r="F38" s="8">
        <f t="shared" si="20"/>
        <v>15.805225653206655</v>
      </c>
      <c r="G38" s="8">
        <f t="shared" si="20"/>
        <v>12.8689437534806</v>
      </c>
      <c r="H38" s="8">
        <f t="shared" si="20"/>
        <v>12.341546152472782</v>
      </c>
      <c r="I38" s="8">
        <f t="shared" si="20"/>
        <v>8.673267326732681</v>
      </c>
      <c r="J38" s="8">
        <f t="shared" si="20"/>
        <v>8.0390583199571921</v>
      </c>
      <c r="K38" s="8">
        <f t="shared" si="20"/>
        <v>3.8485275965438159</v>
      </c>
      <c r="L38" s="8">
        <f t="shared" si="20"/>
        <v>1.6982622432859307</v>
      </c>
      <c r="M38" s="8">
        <f t="shared" si="20"/>
        <v>5.0582075135986893</v>
      </c>
      <c r="N38" s="8">
        <f>'DE_VIE Gruppe inkl. MLA und KSC'!P40</f>
        <v>10.704386649184251</v>
      </c>
    </row>
    <row r="39" spans="1:14" x14ac:dyDescent="0.25">
      <c r="A39" s="16" t="s">
        <v>10</v>
      </c>
      <c r="B39" s="8">
        <f t="shared" si="16"/>
        <v>-2.8433230066930326</v>
      </c>
      <c r="C39" s="8">
        <f t="shared" ref="C39:M39" si="21">(C31/C51-1)*100</f>
        <v>-1.6932809354372247</v>
      </c>
      <c r="D39" s="8">
        <f t="shared" si="21"/>
        <v>-1.9255208001491386</v>
      </c>
      <c r="E39" s="8">
        <f t="shared" si="21"/>
        <v>-6.7176397305839908</v>
      </c>
      <c r="F39" s="8">
        <f t="shared" si="21"/>
        <v>-1.4900055564651793</v>
      </c>
      <c r="G39" s="8">
        <f t="shared" si="21"/>
        <v>-12.744547381627559</v>
      </c>
      <c r="H39" s="8">
        <f t="shared" si="21"/>
        <v>-8.4158039637499904</v>
      </c>
      <c r="I39" s="8">
        <f t="shared" si="21"/>
        <v>-3.6603026309772524</v>
      </c>
      <c r="J39" s="8">
        <f t="shared" si="21"/>
        <v>-2.9684489660824043</v>
      </c>
      <c r="K39" s="8">
        <f t="shared" si="21"/>
        <v>-2.7884937741387783</v>
      </c>
      <c r="L39" s="8">
        <f t="shared" si="21"/>
        <v>1.2082303271461203</v>
      </c>
      <c r="M39" s="8">
        <f t="shared" si="21"/>
        <v>-3.1967245127298316</v>
      </c>
      <c r="N39" s="8">
        <f>'DE_VIE Gruppe inkl. MLA und KSC'!P41</f>
        <v>-3.9</v>
      </c>
    </row>
    <row r="40" spans="1:14" x14ac:dyDescent="0.25">
      <c r="A40" s="17" t="s">
        <v>28</v>
      </c>
      <c r="B40" s="8">
        <f t="shared" si="16"/>
        <v>19.476241640874314</v>
      </c>
      <c r="C40" s="8">
        <f t="shared" ref="C40:M40" si="22">(C32/C52-1)*100</f>
        <v>19.15590848816473</v>
      </c>
      <c r="D40" s="8">
        <f t="shared" si="22"/>
        <v>18.495243721325693</v>
      </c>
      <c r="E40" s="8">
        <f t="shared" si="22"/>
        <v>21.241975416558478</v>
      </c>
      <c r="F40" s="8">
        <f t="shared" si="22"/>
        <v>19.413349115856615</v>
      </c>
      <c r="G40" s="8">
        <f t="shared" si="22"/>
        <v>14.922243701898697</v>
      </c>
      <c r="H40" s="8">
        <f t="shared" si="22"/>
        <v>15.096320550480137</v>
      </c>
      <c r="I40" s="8">
        <f t="shared" si="22"/>
        <v>10.804237284398166</v>
      </c>
      <c r="J40" s="8">
        <f t="shared" si="22"/>
        <v>9.9266674164885771</v>
      </c>
      <c r="K40" s="8">
        <f t="shared" si="22"/>
        <v>7.3050248880731861</v>
      </c>
      <c r="L40" s="8">
        <f t="shared" si="22"/>
        <v>4.6190435827503817</v>
      </c>
      <c r="M40" s="8">
        <f t="shared" si="22"/>
        <v>7.1896807734886048</v>
      </c>
      <c r="N40" s="8">
        <f t="shared" ref="N40" si="23">(N32/N52-1)*100</f>
        <v>13.594773070973254</v>
      </c>
    </row>
    <row r="41" spans="1:14" x14ac:dyDescent="0.25">
      <c r="A41" s="16" t="s">
        <v>30</v>
      </c>
      <c r="B41" s="8">
        <f>B33-B53</f>
        <v>-3.5287570775208081</v>
      </c>
      <c r="C41" s="8">
        <f t="shared" ref="C41:M41" si="24">C33-C53</f>
        <v>-2.9398580853315366</v>
      </c>
      <c r="D41" s="8">
        <f t="shared" si="24"/>
        <v>-2.6491345230194767</v>
      </c>
      <c r="E41" s="8">
        <f t="shared" si="24"/>
        <v>-3.8580241095806151</v>
      </c>
      <c r="F41" s="8">
        <f t="shared" si="24"/>
        <v>-3.6737077541131349</v>
      </c>
      <c r="G41" s="8">
        <f t="shared" si="24"/>
        <v>-3.7234953799487869</v>
      </c>
      <c r="H41" s="8">
        <f t="shared" si="24"/>
        <v>-2.1364632492810891</v>
      </c>
      <c r="I41" s="8">
        <f t="shared" si="24"/>
        <v>-2.8839929519587102</v>
      </c>
      <c r="J41" s="8">
        <f t="shared" si="24"/>
        <v>-1.0116789675918518</v>
      </c>
      <c r="K41" s="8">
        <f t="shared" si="24"/>
        <v>0.26540046432110742</v>
      </c>
      <c r="L41" s="8">
        <f t="shared" si="24"/>
        <v>1.0073289392984286</v>
      </c>
      <c r="M41" s="8">
        <f t="shared" si="24"/>
        <v>0.76776862267503532</v>
      </c>
      <c r="N41" s="8">
        <f t="shared" ref="N41" si="25">N33-N53</f>
        <v>-1.9959827098937311</v>
      </c>
    </row>
    <row r="44" spans="1:14" x14ac:dyDescent="0.25">
      <c r="B44" s="23">
        <v>2018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14" x14ac:dyDescent="0.25">
      <c r="A45" s="1"/>
      <c r="B45" s="9" t="s">
        <v>12</v>
      </c>
      <c r="C45" s="9" t="s">
        <v>13</v>
      </c>
      <c r="D45" s="9" t="s">
        <v>0</v>
      </c>
      <c r="E45" s="9" t="s">
        <v>14</v>
      </c>
      <c r="F45" s="9" t="s">
        <v>1</v>
      </c>
      <c r="G45" s="9" t="s">
        <v>2</v>
      </c>
      <c r="H45" s="9" t="s">
        <v>3</v>
      </c>
      <c r="I45" s="9" t="s">
        <v>15</v>
      </c>
      <c r="J45" s="9" t="s">
        <v>16</v>
      </c>
      <c r="K45" s="9" t="s">
        <v>17</v>
      </c>
      <c r="L45" s="9" t="s">
        <v>18</v>
      </c>
      <c r="M45" s="9" t="s">
        <v>19</v>
      </c>
      <c r="N45" s="9" t="s">
        <v>4</v>
      </c>
    </row>
    <row r="46" spans="1:14" x14ac:dyDescent="0.25">
      <c r="A46" s="20" t="s">
        <v>5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x14ac:dyDescent="0.25">
      <c r="A47" s="16" t="s">
        <v>6</v>
      </c>
      <c r="B47" s="6">
        <f>'DE_VIE Gruppe inkl. MLA und KSC'!B66</f>
        <v>1472161</v>
      </c>
      <c r="C47" s="6">
        <f>'DE_VIE Gruppe inkl. MLA und KSC'!C66</f>
        <v>1483432</v>
      </c>
      <c r="D47" s="6">
        <f>'DE_VIE Gruppe inkl. MLA und KSC'!D66</f>
        <v>1908514</v>
      </c>
      <c r="E47" s="6">
        <f>'DE_VIE Gruppe inkl. MLA und KSC'!E66</f>
        <v>2167764</v>
      </c>
      <c r="F47" s="6">
        <f>'DE_VIE Gruppe inkl. MLA und KSC'!F66</f>
        <v>2313306</v>
      </c>
      <c r="G47" s="6">
        <f>'DE_VIE Gruppe inkl. MLA und KSC'!G66</f>
        <v>2494749</v>
      </c>
      <c r="H47" s="6">
        <f>'DE_VIE Gruppe inkl. MLA und KSC'!H66</f>
        <v>2730440</v>
      </c>
      <c r="I47" s="6">
        <f>'DE_VIE Gruppe inkl. MLA und KSC'!I66</f>
        <v>2783173</v>
      </c>
      <c r="J47" s="6">
        <f>'DE_VIE Gruppe inkl. MLA und KSC'!J66</f>
        <v>2696340</v>
      </c>
      <c r="K47" s="6">
        <f>'DE_VIE Gruppe inkl. MLA und KSC'!K66</f>
        <v>2583961</v>
      </c>
      <c r="L47" s="6">
        <f>'DE_VIE Gruppe inkl. MLA und KSC'!L66</f>
        <v>2192658</v>
      </c>
      <c r="M47" s="6">
        <f>'DE_VIE Gruppe inkl. MLA und KSC'!M66</f>
        <v>2210411</v>
      </c>
      <c r="N47" s="6">
        <f>'DE_VIE Gruppe inkl. MLA und KSC'!O66</f>
        <v>27037292</v>
      </c>
    </row>
    <row r="48" spans="1:14" x14ac:dyDescent="0.25">
      <c r="A48" s="16" t="s">
        <v>7</v>
      </c>
      <c r="B48" s="6">
        <f>'DE_VIE Gruppe inkl. MLA und KSC'!B67</f>
        <v>1108970</v>
      </c>
      <c r="C48" s="6">
        <f>'DE_VIE Gruppe inkl. MLA und KSC'!C67</f>
        <v>1153295</v>
      </c>
      <c r="D48" s="6">
        <f>'DE_VIE Gruppe inkl. MLA und KSC'!D67</f>
        <v>1435673</v>
      </c>
      <c r="E48" s="6">
        <f>'DE_VIE Gruppe inkl. MLA und KSC'!E67</f>
        <v>1583842</v>
      </c>
      <c r="F48" s="6">
        <f>'DE_VIE Gruppe inkl. MLA und KSC'!F67</f>
        <v>1713278</v>
      </c>
      <c r="G48" s="6">
        <f>'DE_VIE Gruppe inkl. MLA und KSC'!G67</f>
        <v>1817229</v>
      </c>
      <c r="H48" s="6">
        <f>'DE_VIE Gruppe inkl. MLA und KSC'!H67</f>
        <v>1979545</v>
      </c>
      <c r="I48" s="6">
        <f>'DE_VIE Gruppe inkl. MLA und KSC'!I67</f>
        <v>2007564</v>
      </c>
      <c r="J48" s="6">
        <f>'DE_VIE Gruppe inkl. MLA und KSC'!J67</f>
        <v>2005766</v>
      </c>
      <c r="K48" s="6">
        <f>'DE_VIE Gruppe inkl. MLA und KSC'!K67</f>
        <v>1918296</v>
      </c>
      <c r="L48" s="6">
        <f>'DE_VIE Gruppe inkl. MLA und KSC'!L67</f>
        <v>1728145</v>
      </c>
      <c r="M48" s="6">
        <f>'DE_VIE Gruppe inkl. MLA und KSC'!M67</f>
        <v>1811980</v>
      </c>
      <c r="N48" s="6">
        <f>'DE_VIE Gruppe inkl. MLA und KSC'!O67</f>
        <v>20263501</v>
      </c>
    </row>
    <row r="49" spans="1:14" x14ac:dyDescent="0.25">
      <c r="A49" s="16" t="s">
        <v>8</v>
      </c>
      <c r="B49" s="6">
        <f>'DE_VIE Gruppe inkl. MLA und KSC'!B68</f>
        <v>354730</v>
      </c>
      <c r="C49" s="6">
        <f>'DE_VIE Gruppe inkl. MLA und KSC'!C68</f>
        <v>322444</v>
      </c>
      <c r="D49" s="6">
        <f>'DE_VIE Gruppe inkl. MLA und KSC'!D68</f>
        <v>463872</v>
      </c>
      <c r="E49" s="6">
        <f>'DE_VIE Gruppe inkl. MLA und KSC'!E68</f>
        <v>576774</v>
      </c>
      <c r="F49" s="6">
        <f>'DE_VIE Gruppe inkl. MLA und KSC'!F68</f>
        <v>594174</v>
      </c>
      <c r="G49" s="6">
        <f>'DE_VIE Gruppe inkl. MLA und KSC'!G68</f>
        <v>669664</v>
      </c>
      <c r="H49" s="6">
        <f>'DE_VIE Gruppe inkl. MLA und KSC'!H68</f>
        <v>740380</v>
      </c>
      <c r="I49" s="6">
        <f>'DE_VIE Gruppe inkl. MLA und KSC'!I68</f>
        <v>766048</v>
      </c>
      <c r="J49" s="6">
        <f>'DE_VIE Gruppe inkl. MLA und KSC'!J68</f>
        <v>682240</v>
      </c>
      <c r="K49" s="6">
        <f>'DE_VIE Gruppe inkl. MLA und KSC'!K68</f>
        <v>658624</v>
      </c>
      <c r="L49" s="6">
        <f>'DE_VIE Gruppe inkl. MLA und KSC'!L68</f>
        <v>457644</v>
      </c>
      <c r="M49" s="6">
        <f>'DE_VIE Gruppe inkl. MLA und KSC'!M68</f>
        <v>392560</v>
      </c>
      <c r="N49" s="6">
        <f>'DE_VIE Gruppe inkl. MLA und KSC'!O68</f>
        <v>6679300</v>
      </c>
    </row>
    <row r="50" spans="1:14" x14ac:dyDescent="0.25">
      <c r="A50" s="16" t="s">
        <v>9</v>
      </c>
      <c r="B50" s="6">
        <f>'DE_VIE Gruppe inkl. MLA und KSC'!B69</f>
        <v>15758</v>
      </c>
      <c r="C50" s="6">
        <f>'DE_VIE Gruppe inkl. MLA und KSC'!C69</f>
        <v>14882</v>
      </c>
      <c r="D50" s="6">
        <f>'DE_VIE Gruppe inkl. MLA und KSC'!D69</f>
        <v>18032</v>
      </c>
      <c r="E50" s="6">
        <f>'DE_VIE Gruppe inkl. MLA und KSC'!E69</f>
        <v>19565</v>
      </c>
      <c r="F50" s="6">
        <f>'DE_VIE Gruppe inkl. MLA und KSC'!F69</f>
        <v>21050</v>
      </c>
      <c r="G50" s="6">
        <f>'DE_VIE Gruppe inkl. MLA und KSC'!G69</f>
        <v>21548</v>
      </c>
      <c r="H50" s="6">
        <f>'DE_VIE Gruppe inkl. MLA und KSC'!H69</f>
        <v>22404</v>
      </c>
      <c r="I50" s="6">
        <f>'DE_VIE Gruppe inkl. MLA und KSC'!I69</f>
        <v>22725</v>
      </c>
      <c r="J50" s="6">
        <f>'DE_VIE Gruppe inkl. MLA und KSC'!J69</f>
        <v>22428</v>
      </c>
      <c r="K50" s="6">
        <f>'DE_VIE Gruppe inkl. MLA und KSC'!K69</f>
        <v>22684</v>
      </c>
      <c r="L50" s="6">
        <f>'DE_VIE Gruppe inkl. MLA und KSC'!L69</f>
        <v>20256</v>
      </c>
      <c r="M50" s="6">
        <f>'DE_VIE Gruppe inkl. MLA und KSC'!M69</f>
        <v>19671</v>
      </c>
      <c r="N50" s="6">
        <f>'DE_VIE Gruppe inkl. MLA und KSC'!O69</f>
        <v>241004</v>
      </c>
    </row>
    <row r="51" spans="1:14" x14ac:dyDescent="0.25">
      <c r="A51" s="16" t="s">
        <v>10</v>
      </c>
      <c r="B51" s="10">
        <f>'DE_VIE Gruppe inkl. MLA und KSC'!B70</f>
        <v>21846837.609999999</v>
      </c>
      <c r="C51" s="10">
        <f>'DE_VIE Gruppe inkl. MLA und KSC'!C70</f>
        <v>20567238</v>
      </c>
      <c r="D51" s="10">
        <f>'DE_VIE Gruppe inkl. MLA und KSC'!D70</f>
        <v>25691357.369999997</v>
      </c>
      <c r="E51" s="10">
        <f>'DE_VIE Gruppe inkl. MLA und KSC'!E70</f>
        <v>25230134.66</v>
      </c>
      <c r="F51" s="10">
        <f>'DE_VIE Gruppe inkl. MLA und KSC'!F70</f>
        <v>24019335.259999998</v>
      </c>
      <c r="G51" s="10">
        <f>'DE_VIE Gruppe inkl. MLA und KSC'!G70</f>
        <v>25380901.990000002</v>
      </c>
      <c r="H51" s="10">
        <f>'DE_VIE Gruppe inkl. MLA und KSC'!H70</f>
        <v>25493193.629999999</v>
      </c>
      <c r="I51" s="10">
        <f>'DE_VIE Gruppe inkl. MLA und KSC'!I70</f>
        <v>24470793</v>
      </c>
      <c r="J51" s="10">
        <f>'DE_VIE Gruppe inkl. MLA und KSC'!J70</f>
        <v>25675506.93</v>
      </c>
      <c r="K51" s="10">
        <f>'DE_VIE Gruppe inkl. MLA und KSC'!K70</f>
        <v>27410802.100000001</v>
      </c>
      <c r="L51" s="10">
        <f>'DE_VIE Gruppe inkl. MLA und KSC'!L70</f>
        <v>26288396.579999998</v>
      </c>
      <c r="M51" s="10">
        <f>'DE_VIE Gruppe inkl. MLA und KSC'!M70</f>
        <v>23483878.170000002</v>
      </c>
      <c r="N51" s="10">
        <f>'DE_VIE Gruppe inkl. MLA und KSC'!O70</f>
        <v>295558375.30000001</v>
      </c>
    </row>
    <row r="52" spans="1:14" x14ac:dyDescent="0.25">
      <c r="A52" s="17" t="s">
        <v>28</v>
      </c>
      <c r="B52" s="6">
        <f>623.57*1000</f>
        <v>623570</v>
      </c>
      <c r="C52" s="6">
        <f>590.481*1000</f>
        <v>590481</v>
      </c>
      <c r="D52" s="6">
        <f>724.516*1000</f>
        <v>724516</v>
      </c>
      <c r="E52" s="6">
        <f>777.922*1000</f>
        <v>777922</v>
      </c>
      <c r="F52" s="6">
        <f>827.92*1000</f>
        <v>827920</v>
      </c>
      <c r="G52" s="6">
        <f>849.899*1000</f>
        <v>849899</v>
      </c>
      <c r="H52" s="6">
        <f>890.568*1000</f>
        <v>890568</v>
      </c>
      <c r="I52" s="6">
        <f>906.996*1000</f>
        <v>906996</v>
      </c>
      <c r="J52" s="6">
        <f>889.1*1000</f>
        <v>889100</v>
      </c>
      <c r="K52" s="6">
        <f>899.025*1000</f>
        <v>899025</v>
      </c>
      <c r="L52" s="6">
        <f>802.244*1000</f>
        <v>802244</v>
      </c>
      <c r="M52" s="6">
        <f>794.013*1000</f>
        <v>794013</v>
      </c>
      <c r="N52" s="6">
        <f>SUM(B52:M52)</f>
        <v>9576254</v>
      </c>
    </row>
    <row r="53" spans="1:14" x14ac:dyDescent="0.25">
      <c r="A53" s="16" t="s">
        <v>29</v>
      </c>
      <c r="B53" s="8">
        <f>B49/B47*100</f>
        <v>24.095869949006936</v>
      </c>
      <c r="C53" s="8">
        <f t="shared" ref="C53:N53" si="26">C49/C47*100</f>
        <v>21.736351919063363</v>
      </c>
      <c r="D53" s="8">
        <f t="shared" si="26"/>
        <v>24.305402003862692</v>
      </c>
      <c r="E53" s="8">
        <f t="shared" si="26"/>
        <v>26.606863108714784</v>
      </c>
      <c r="F53" s="8">
        <f t="shared" si="26"/>
        <v>25.685058526628126</v>
      </c>
      <c r="G53" s="8">
        <f t="shared" si="26"/>
        <v>26.842940913093859</v>
      </c>
      <c r="H53" s="8">
        <f t="shared" si="26"/>
        <v>27.115776211892591</v>
      </c>
      <c r="I53" s="8">
        <f t="shared" si="26"/>
        <v>27.524268164429593</v>
      </c>
      <c r="J53" s="8">
        <f t="shared" si="26"/>
        <v>25.302447020776313</v>
      </c>
      <c r="K53" s="8">
        <f t="shared" si="26"/>
        <v>25.488929592977605</v>
      </c>
      <c r="L53" s="8">
        <f t="shared" si="26"/>
        <v>20.871654403012236</v>
      </c>
      <c r="M53" s="8">
        <f t="shared" si="26"/>
        <v>17.759593125441377</v>
      </c>
      <c r="N53" s="8">
        <f t="shared" si="26"/>
        <v>24.70402731161094</v>
      </c>
    </row>
    <row r="54" spans="1:14" x14ac:dyDescent="0.25">
      <c r="A54" s="20" t="s">
        <v>27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x14ac:dyDescent="0.25">
      <c r="A55" s="16" t="s">
        <v>6</v>
      </c>
      <c r="B55" s="8">
        <v>1.8742958847839168</v>
      </c>
      <c r="C55" s="8">
        <v>6.5370878815060731</v>
      </c>
      <c r="D55" s="8">
        <v>10.619062274858374</v>
      </c>
      <c r="E55" s="8">
        <v>2.2000000000000002</v>
      </c>
      <c r="F55" s="8">
        <v>3.8363185131421123</v>
      </c>
      <c r="G55" s="8">
        <v>7.892608591105116</v>
      </c>
      <c r="H55" s="8">
        <v>7.4063846542976544</v>
      </c>
      <c r="I55" s="8">
        <v>11.887026454430865</v>
      </c>
      <c r="J55" s="8">
        <v>10.944833712772242</v>
      </c>
      <c r="K55" s="8">
        <v>18.227809760164121</v>
      </c>
      <c r="L55" s="8">
        <v>24.189175335683078</v>
      </c>
      <c r="M55" s="8">
        <v>25.762242043319027</v>
      </c>
      <c r="N55" s="8">
        <v>10.8</v>
      </c>
    </row>
    <row r="56" spans="1:14" x14ac:dyDescent="0.25">
      <c r="A56" s="16" t="s">
        <v>7</v>
      </c>
      <c r="B56" s="8">
        <v>1.2918947851074059</v>
      </c>
      <c r="C56" s="8">
        <v>4.9785135822741911</v>
      </c>
      <c r="D56" s="8">
        <v>10.388577869737947</v>
      </c>
      <c r="E56" s="8">
        <v>1.1943918402604892</v>
      </c>
      <c r="F56" s="8">
        <v>3.9964453919083098</v>
      </c>
      <c r="G56" s="8">
        <v>7.8516428536666627</v>
      </c>
      <c r="H56" s="8">
        <v>10.217322796065552</v>
      </c>
      <c r="I56" s="8">
        <v>16.31922656408884</v>
      </c>
      <c r="J56" s="8">
        <v>15.038739771627796</v>
      </c>
      <c r="K56" s="8">
        <v>21.02920782896507</v>
      </c>
      <c r="L56" s="8">
        <v>29.085207762688391</v>
      </c>
      <c r="M56" s="8">
        <v>31.834919322978017</v>
      </c>
      <c r="N56" s="8">
        <v>12.884226809516486</v>
      </c>
    </row>
    <row r="57" spans="1:14" x14ac:dyDescent="0.25">
      <c r="A57" s="16" t="s">
        <v>8</v>
      </c>
      <c r="B57" s="8">
        <v>1.1000000000000001</v>
      </c>
      <c r="C57" s="8">
        <v>9.6</v>
      </c>
      <c r="D57" s="8">
        <v>9.1</v>
      </c>
      <c r="E57" s="8">
        <v>3.7</v>
      </c>
      <c r="F57" s="8">
        <v>2.2999999999999998</v>
      </c>
      <c r="G57" s="8">
        <v>6.7</v>
      </c>
      <c r="H57" s="8">
        <v>-0.8</v>
      </c>
      <c r="I57" s="8">
        <v>0.5</v>
      </c>
      <c r="J57" s="8">
        <v>-0.8</v>
      </c>
      <c r="K57" s="8">
        <v>9.6</v>
      </c>
      <c r="L57" s="8">
        <v>7.2</v>
      </c>
      <c r="M57" s="8">
        <v>2.4479356960175362</v>
      </c>
      <c r="N57" s="8">
        <v>3.7</v>
      </c>
    </row>
    <row r="58" spans="1:14" x14ac:dyDescent="0.25">
      <c r="A58" s="16" t="s">
        <v>9</v>
      </c>
      <c r="B58" s="8">
        <v>9.5280442101243673E-2</v>
      </c>
      <c r="C58" s="8">
        <v>1.8199233716475098</v>
      </c>
      <c r="D58" s="8">
        <v>3.0105684090259985</v>
      </c>
      <c r="E58" s="8">
        <v>5.0131501261338682</v>
      </c>
      <c r="F58" s="8">
        <v>2.6829268292682964</v>
      </c>
      <c r="G58" s="8">
        <v>5.4929991187701948</v>
      </c>
      <c r="H58" s="8">
        <v>5.9942281307659524</v>
      </c>
      <c r="I58" s="8">
        <v>8.851846529673816</v>
      </c>
      <c r="J58" s="8">
        <v>7.5941472775245957</v>
      </c>
      <c r="K58" s="8">
        <v>11.793405943521762</v>
      </c>
      <c r="L58" s="8">
        <v>15.702290512366474</v>
      </c>
      <c r="M58" s="8">
        <v>19.290479078229236</v>
      </c>
      <c r="N58" s="8">
        <v>7.3</v>
      </c>
    </row>
    <row r="59" spans="1:14" x14ac:dyDescent="0.25">
      <c r="A59" s="16" t="s">
        <v>10</v>
      </c>
      <c r="B59" s="8">
        <v>14.917679238335712</v>
      </c>
      <c r="C59" s="8">
        <v>3.5234308149192088</v>
      </c>
      <c r="D59" s="8">
        <v>-3.2827617362496704</v>
      </c>
      <c r="E59" s="8">
        <v>4.4028800794504672</v>
      </c>
      <c r="F59" s="8">
        <v>2.4657651124098776</v>
      </c>
      <c r="G59" s="8">
        <v>2.7</v>
      </c>
      <c r="H59" s="8">
        <v>4</v>
      </c>
      <c r="I59" s="8">
        <v>-0.50416751372229629</v>
      </c>
      <c r="J59" s="8">
        <v>1.1802766393442561</v>
      </c>
      <c r="K59" s="8">
        <v>7.4941176470588289</v>
      </c>
      <c r="L59" s="8">
        <v>2.1289821289821362</v>
      </c>
      <c r="M59" s="8">
        <v>-4.072546056125157</v>
      </c>
      <c r="N59" s="8">
        <v>2.6</v>
      </c>
    </row>
    <row r="60" spans="1:14" x14ac:dyDescent="0.25">
      <c r="A60" s="17" t="s">
        <v>28</v>
      </c>
      <c r="B60" s="8">
        <v>0.27933544858508313</v>
      </c>
      <c r="C60" s="8">
        <v>1.5488198116857941</v>
      </c>
      <c r="D60" s="8">
        <v>5.271753502442472</v>
      </c>
      <c r="E60" s="8">
        <v>5.2971966209475791</v>
      </c>
      <c r="F60" s="8">
        <v>2.971538304636149</v>
      </c>
      <c r="G60" s="8">
        <v>4.9000000000000004</v>
      </c>
      <c r="H60" s="8">
        <v>6.4</v>
      </c>
      <c r="I60" s="8">
        <v>10.250014586615317</v>
      </c>
      <c r="J60" s="8">
        <v>9.3304050672447865</v>
      </c>
      <c r="K60" s="8">
        <v>14.694231640183959</v>
      </c>
      <c r="L60" s="8">
        <v>18.854660663516935</v>
      </c>
      <c r="M60" s="8">
        <v>20.217022996806897</v>
      </c>
      <c r="N60" s="8">
        <v>8.4</v>
      </c>
    </row>
    <row r="61" spans="1:14" x14ac:dyDescent="0.25">
      <c r="A61" s="16" t="s">
        <v>30</v>
      </c>
      <c r="B61" s="8">
        <v>-0.14160960224158003</v>
      </c>
      <c r="C61" s="8">
        <v>0.63565521285132576</v>
      </c>
      <c r="D61" s="8">
        <v>-0.31288243660949888</v>
      </c>
      <c r="E61" s="8">
        <v>0.40681954020897138</v>
      </c>
      <c r="F61" s="8">
        <v>-0.36709335687872269</v>
      </c>
      <c r="G61" s="8">
        <v>-0.28723347966263901</v>
      </c>
      <c r="H61" s="8">
        <v>-2.2340911055597523</v>
      </c>
      <c r="I61" s="8">
        <v>-3.0920370595215019</v>
      </c>
      <c r="J61" s="8">
        <v>-2.9563625382036314</v>
      </c>
      <c r="K61" s="8">
        <v>-1.9908492115308576</v>
      </c>
      <c r="L61" s="8">
        <v>-3.3026249693636238</v>
      </c>
      <c r="M61" s="8">
        <v>-4.0415904128956051</v>
      </c>
      <c r="N61" s="14">
        <v>-2.0636337033554035</v>
      </c>
    </row>
    <row r="80" spans="2:2" x14ac:dyDescent="0.25">
      <c r="B80">
        <f>1000</f>
        <v>1000</v>
      </c>
    </row>
  </sheetData>
  <mergeCells count="9">
    <mergeCell ref="A34:N34"/>
    <mergeCell ref="B44:N44"/>
    <mergeCell ref="A46:N46"/>
    <mergeCell ref="A54:N54"/>
    <mergeCell ref="B4:N4"/>
    <mergeCell ref="A6:N6"/>
    <mergeCell ref="A14:N14"/>
    <mergeCell ref="B24:N24"/>
    <mergeCell ref="A26:N26"/>
  </mergeCells>
  <conditionalFormatting sqref="N15:N19">
    <cfRule type="cellIs" dxfId="87" priority="37" operator="lessThan">
      <formula>0</formula>
    </cfRule>
    <cfRule type="cellIs" dxfId="86" priority="38" operator="greaterThan">
      <formula>0</formula>
    </cfRule>
  </conditionalFormatting>
  <conditionalFormatting sqref="N35:N39">
    <cfRule type="cellIs" dxfId="85" priority="35" operator="lessThan">
      <formula>0</formula>
    </cfRule>
    <cfRule type="cellIs" dxfId="84" priority="36" operator="greaterThan">
      <formula>0</formula>
    </cfRule>
  </conditionalFormatting>
  <conditionalFormatting sqref="B15:C21 D21">
    <cfRule type="cellIs" dxfId="83" priority="31" operator="lessThan">
      <formula>0</formula>
    </cfRule>
    <cfRule type="cellIs" dxfId="82" priority="32" operator="greaterThan">
      <formula>0</formula>
    </cfRule>
  </conditionalFormatting>
  <conditionalFormatting sqref="B35:M41 N40:N41">
    <cfRule type="cellIs" dxfId="81" priority="29" operator="lessThan">
      <formula>0</formula>
    </cfRule>
    <cfRule type="cellIs" dxfId="80" priority="30" operator="greaterThan">
      <formula>0</formula>
    </cfRule>
  </conditionalFormatting>
  <conditionalFormatting sqref="N55:N61">
    <cfRule type="cellIs" dxfId="79" priority="27" operator="lessThan">
      <formula>0</formula>
    </cfRule>
    <cfRule type="cellIs" dxfId="78" priority="28" operator="greaterThan">
      <formula>0</formula>
    </cfRule>
  </conditionalFormatting>
  <conditionalFormatting sqref="B55:M61">
    <cfRule type="cellIs" dxfId="77" priority="23" operator="lessThan">
      <formula>0</formula>
    </cfRule>
    <cfRule type="cellIs" dxfId="76" priority="24" operator="greaterThan">
      <formula>0</formula>
    </cfRule>
  </conditionalFormatting>
  <conditionalFormatting sqref="D15:D20">
    <cfRule type="cellIs" dxfId="75" priority="11" operator="lessThan">
      <formula>0</formula>
    </cfRule>
    <cfRule type="cellIs" dxfId="74" priority="12" operator="greaterThan">
      <formula>0</formula>
    </cfRule>
  </conditionalFormatting>
  <conditionalFormatting sqref="E15:G20">
    <cfRule type="cellIs" dxfId="73" priority="7" operator="lessThan">
      <formula>0</formula>
    </cfRule>
    <cfRule type="cellIs" dxfId="72" priority="8" operator="greaterThan">
      <formula>0</formula>
    </cfRule>
  </conditionalFormatting>
  <conditionalFormatting sqref="E21:M21">
    <cfRule type="cellIs" dxfId="71" priority="5" operator="lessThan">
      <formula>0</formula>
    </cfRule>
    <cfRule type="cellIs" dxfId="70" priority="6" operator="greaterThan">
      <formula>0</formula>
    </cfRule>
  </conditionalFormatting>
  <conditionalFormatting sqref="H15:M20">
    <cfRule type="cellIs" dxfId="69" priority="3" operator="lessThan">
      <formula>0</formula>
    </cfRule>
    <cfRule type="cellIs" dxfId="68" priority="4" operator="greaterThan">
      <formula>0</formula>
    </cfRule>
  </conditionalFormatting>
  <conditionalFormatting sqref="N20:N21">
    <cfRule type="cellIs" dxfId="67" priority="1" operator="lessThan">
      <formula>0</formula>
    </cfRule>
    <cfRule type="cellIs" dxfId="66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P88"/>
  <sheetViews>
    <sheetView zoomScale="80" zoomScaleNormal="80" workbookViewId="0">
      <selection activeCell="A2" sqref="A2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</cols>
  <sheetData>
    <row r="2" spans="1:16" x14ac:dyDescent="0.25">
      <c r="A2" s="1" t="s">
        <v>52</v>
      </c>
    </row>
    <row r="4" spans="1:16" x14ac:dyDescent="0.25">
      <c r="B4" s="23">
        <v>2020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s="1" customForma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9" t="s">
        <v>41</v>
      </c>
      <c r="O5" s="2"/>
      <c r="P5" s="9" t="s">
        <v>41</v>
      </c>
    </row>
    <row r="6" spans="1:16" s="1" customFormat="1" x14ac:dyDescent="0.25">
      <c r="B6" s="9" t="s">
        <v>32</v>
      </c>
      <c r="C6" s="9" t="s">
        <v>33</v>
      </c>
      <c r="D6" s="9" t="s">
        <v>34</v>
      </c>
      <c r="E6" s="9" t="s">
        <v>14</v>
      </c>
      <c r="F6" s="9" t="s">
        <v>35</v>
      </c>
      <c r="G6" s="9" t="s">
        <v>36</v>
      </c>
      <c r="H6" s="9" t="s">
        <v>37</v>
      </c>
      <c r="I6" s="9" t="s">
        <v>15</v>
      </c>
      <c r="J6" s="9" t="s">
        <v>16</v>
      </c>
      <c r="K6" s="9" t="s">
        <v>38</v>
      </c>
      <c r="L6" s="9" t="s">
        <v>18</v>
      </c>
      <c r="M6" s="9" t="s">
        <v>39</v>
      </c>
      <c r="N6" s="9" t="s">
        <v>42</v>
      </c>
      <c r="O6" s="9" t="s">
        <v>40</v>
      </c>
      <c r="P6" s="9" t="s">
        <v>43</v>
      </c>
    </row>
    <row r="7" spans="1:16" x14ac:dyDescent="0.25">
      <c r="A7" s="20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</row>
    <row r="8" spans="1:16" x14ac:dyDescent="0.25">
      <c r="A8" s="5" t="s">
        <v>44</v>
      </c>
      <c r="B8" s="6">
        <f>'DE_VIE Gruppe inkl. MLA und KSC'!B8</f>
        <v>2093673</v>
      </c>
      <c r="C8" s="6">
        <f>'DE_VIE Gruppe inkl. MLA und KSC'!C8</f>
        <v>2017461</v>
      </c>
      <c r="D8" s="6">
        <f>'DE_VIE Gruppe inkl. MLA und KSC'!D8</f>
        <v>808454</v>
      </c>
      <c r="E8" s="6">
        <f>'DE_VIE Gruppe inkl. MLA und KSC'!E8</f>
        <v>12632</v>
      </c>
      <c r="F8" s="6">
        <f>'DE_VIE Gruppe inkl. MLA und KSC'!F8</f>
        <v>20202</v>
      </c>
      <c r="G8" s="6">
        <f>'DE_VIE Gruppe inkl. MLA und KSC'!G8</f>
        <v>138124</v>
      </c>
      <c r="H8" s="6">
        <f>'DE_VIE Gruppe inkl. MLA und KSC'!H8</f>
        <v>576370</v>
      </c>
      <c r="I8" s="6">
        <f>'DE_VIE Gruppe inkl. MLA und KSC'!I8</f>
        <v>797716</v>
      </c>
      <c r="J8" s="6">
        <f>'DE_VIE Gruppe inkl. MLA und KSC'!J8</f>
        <v>562247</v>
      </c>
      <c r="K8" s="6">
        <f>'DE_VIE Gruppe inkl. MLA und KSC'!K8</f>
        <v>378107</v>
      </c>
      <c r="L8" s="6">
        <f>'DE_VIE Gruppe inkl. MLA und KSC'!L8</f>
        <v>181115</v>
      </c>
      <c r="M8" s="6">
        <f>'DE_VIE Gruppe inkl. MLA und KSC'!M8</f>
        <v>226837</v>
      </c>
      <c r="N8" s="8">
        <f>'DE_VIE Gruppe inkl. MLA und KSC'!N8</f>
        <v>-90.804544116800528</v>
      </c>
      <c r="O8" s="6">
        <f>SUM(B8:M8)</f>
        <v>7812938</v>
      </c>
      <c r="P8" s="8">
        <f>'DE_VIE Gruppe inkl. MLA und KSC'!P8</f>
        <v>-75.324075034736225</v>
      </c>
    </row>
    <row r="9" spans="1:16" x14ac:dyDescent="0.25">
      <c r="A9" s="5" t="s">
        <v>45</v>
      </c>
      <c r="B9" s="6">
        <f>'DE_VIE Gruppe inkl. MLA und KSC'!B9</f>
        <v>1663642</v>
      </c>
      <c r="C9" s="6">
        <f>'DE_VIE Gruppe inkl. MLA und KSC'!C9</f>
        <v>1631827</v>
      </c>
      <c r="D9" s="6">
        <f>'DE_VIE Gruppe inkl. MLA und KSC'!D9</f>
        <v>656558</v>
      </c>
      <c r="E9" s="6">
        <f>'DE_VIE Gruppe inkl. MLA und KSC'!E9</f>
        <v>12263</v>
      </c>
      <c r="F9" s="6">
        <f>'DE_VIE Gruppe inkl. MLA und KSC'!F9</f>
        <v>19531</v>
      </c>
      <c r="G9" s="6">
        <f>'DE_VIE Gruppe inkl. MLA und KSC'!G9</f>
        <v>120802</v>
      </c>
      <c r="H9" s="6">
        <f>'DE_VIE Gruppe inkl. MLA und KSC'!H9</f>
        <v>486402</v>
      </c>
      <c r="I9" s="6">
        <f>'DE_VIE Gruppe inkl. MLA und KSC'!I9</f>
        <v>663369</v>
      </c>
      <c r="J9" s="6">
        <f>'DE_VIE Gruppe inkl. MLA und KSC'!J9</f>
        <v>453282</v>
      </c>
      <c r="K9" s="6">
        <f>'DE_VIE Gruppe inkl. MLA und KSC'!K9</f>
        <v>279870</v>
      </c>
      <c r="L9" s="6">
        <f>'DE_VIE Gruppe inkl. MLA und KSC'!L9</f>
        <v>138670</v>
      </c>
      <c r="M9" s="6">
        <f>'DE_VIE Gruppe inkl. MLA und KSC'!M9</f>
        <v>172664</v>
      </c>
      <c r="N9" s="8">
        <f>'DE_VIE Gruppe inkl. MLA und KSC'!N9</f>
        <v>-91.379812173524073</v>
      </c>
      <c r="O9" s="6">
        <f t="shared" ref="O9:O12" si="0">SUM(B9:M9)</f>
        <v>6298880</v>
      </c>
      <c r="P9" s="8">
        <f>'DE_VIE Gruppe inkl. MLA und KSC'!P9</f>
        <v>-74.098205406090017</v>
      </c>
    </row>
    <row r="10" spans="1:16" x14ac:dyDescent="0.25">
      <c r="A10" s="5" t="s">
        <v>46</v>
      </c>
      <c r="B10" s="6">
        <f>'DE_VIE Gruppe inkl. MLA und KSC'!B10</f>
        <v>426678</v>
      </c>
      <c r="C10" s="6">
        <f>'DE_VIE Gruppe inkl. MLA und KSC'!C10</f>
        <v>384614</v>
      </c>
      <c r="D10" s="6">
        <f>'DE_VIE Gruppe inkl. MLA und KSC'!D10</f>
        <v>150494</v>
      </c>
      <c r="E10" s="6">
        <f>'DE_VIE Gruppe inkl. MLA und KSC'!E10</f>
        <v>324</v>
      </c>
      <c r="F10" s="6">
        <f>'DE_VIE Gruppe inkl. MLA und KSC'!F10</f>
        <v>472</v>
      </c>
      <c r="G10" s="6">
        <f>'DE_VIE Gruppe inkl. MLA und KSC'!G10</f>
        <v>17296</v>
      </c>
      <c r="H10" s="6">
        <f>'DE_VIE Gruppe inkl. MLA und KSC'!H10</f>
        <v>89412</v>
      </c>
      <c r="I10" s="6">
        <f>'DE_VIE Gruppe inkl. MLA und KSC'!I10</f>
        <v>133098</v>
      </c>
      <c r="J10" s="6">
        <f>'DE_VIE Gruppe inkl. MLA und KSC'!J10</f>
        <v>107294</v>
      </c>
      <c r="K10" s="6">
        <f>'DE_VIE Gruppe inkl. MLA und KSC'!K10</f>
        <v>96188</v>
      </c>
      <c r="L10" s="6">
        <f>'DE_VIE Gruppe inkl. MLA und KSC'!L10</f>
        <v>40612</v>
      </c>
      <c r="M10" s="6">
        <f>'DE_VIE Gruppe inkl. MLA und KSC'!M10</f>
        <v>51464</v>
      </c>
      <c r="N10" s="8">
        <f>'DE_VIE Gruppe inkl. MLA und KSC'!N10</f>
        <v>-88.739716436198151</v>
      </c>
      <c r="O10" s="6">
        <f t="shared" si="0"/>
        <v>1497946</v>
      </c>
      <c r="P10" s="8">
        <f>'DE_VIE Gruppe inkl. MLA und KSC'!P10</f>
        <v>-79.16586461162548</v>
      </c>
    </row>
    <row r="11" spans="1:16" x14ac:dyDescent="0.25">
      <c r="A11" s="5" t="s">
        <v>47</v>
      </c>
      <c r="B11" s="6">
        <f>'DE_VIE Gruppe inkl. MLA und KSC'!B11</f>
        <v>19507</v>
      </c>
      <c r="C11" s="6">
        <f>'DE_VIE Gruppe inkl. MLA und KSC'!C11</f>
        <v>18627</v>
      </c>
      <c r="D11" s="6">
        <f>'DE_VIE Gruppe inkl. MLA und KSC'!D11</f>
        <v>10479</v>
      </c>
      <c r="E11" s="6">
        <f>'DE_VIE Gruppe inkl. MLA und KSC'!E11</f>
        <v>960</v>
      </c>
      <c r="F11" s="6">
        <f>'DE_VIE Gruppe inkl. MLA und KSC'!F11</f>
        <v>1067</v>
      </c>
      <c r="G11" s="6">
        <f>'DE_VIE Gruppe inkl. MLA und KSC'!G11</f>
        <v>2453</v>
      </c>
      <c r="H11" s="6">
        <f>'DE_VIE Gruppe inkl. MLA und KSC'!H11</f>
        <v>7648</v>
      </c>
      <c r="I11" s="6">
        <f>'DE_VIE Gruppe inkl. MLA und KSC'!I11</f>
        <v>10494</v>
      </c>
      <c r="J11" s="6">
        <f>'DE_VIE Gruppe inkl. MLA und KSC'!J11</f>
        <v>9335</v>
      </c>
      <c r="K11" s="6">
        <f>'DE_VIE Gruppe inkl. MLA und KSC'!K11</f>
        <v>6986</v>
      </c>
      <c r="L11" s="6">
        <f>'DE_VIE Gruppe inkl. MLA und KSC'!L11</f>
        <v>4247</v>
      </c>
      <c r="M11" s="6">
        <f>'DE_VIE Gruppe inkl. MLA und KSC'!M11</f>
        <v>4077</v>
      </c>
      <c r="N11" s="8">
        <f>'DE_VIE Gruppe inkl. MLA und KSC'!N11</f>
        <v>-80.271944256266337</v>
      </c>
      <c r="O11" s="6">
        <f t="shared" si="0"/>
        <v>95880</v>
      </c>
      <c r="P11" s="8">
        <f>'DE_VIE Gruppe inkl. MLA und KSC'!P11</f>
        <v>-64.063237906762311</v>
      </c>
    </row>
    <row r="12" spans="1:16" x14ac:dyDescent="0.25">
      <c r="A12" s="5" t="s">
        <v>48</v>
      </c>
      <c r="B12" s="10">
        <f>'DE_VIE Gruppe inkl. MLA und KSC'!B12</f>
        <v>20356489.949999999</v>
      </c>
      <c r="C12" s="10">
        <f>'DE_VIE Gruppe inkl. MLA und KSC'!C12</f>
        <v>20824035</v>
      </c>
      <c r="D12" s="10">
        <f>'DE_VIE Gruppe inkl. MLA und KSC'!D12</f>
        <v>22143747</v>
      </c>
      <c r="E12" s="10">
        <f>'DE_VIE Gruppe inkl. MLA und KSC'!E12</f>
        <v>14538631.26</v>
      </c>
      <c r="F12" s="10">
        <f>'DE_VIE Gruppe inkl. MLA und KSC'!F12</f>
        <v>15545000</v>
      </c>
      <c r="G12" s="10">
        <f>'DE_VIE Gruppe inkl. MLA und KSC'!G12</f>
        <v>14422685</v>
      </c>
      <c r="H12" s="10">
        <f>'DE_VIE Gruppe inkl. MLA und KSC'!H12</f>
        <v>15846510.439999999</v>
      </c>
      <c r="I12" s="10">
        <f>'DE_VIE Gruppe inkl. MLA und KSC'!I12</f>
        <v>16048856.9</v>
      </c>
      <c r="J12" s="10">
        <f>'DE_VIE Gruppe inkl. MLA und KSC'!J12</f>
        <v>18152517</v>
      </c>
      <c r="K12" s="10">
        <f>'DE_VIE Gruppe inkl. MLA und KSC'!K12</f>
        <v>19536989</v>
      </c>
      <c r="L12" s="10">
        <f>'DE_VIE Gruppe inkl. MLA und KSC'!L12</f>
        <v>20805034</v>
      </c>
      <c r="M12" s="10">
        <f>'DE_VIE Gruppe inkl. MLA und KSC'!M12</f>
        <v>19667495.670000002</v>
      </c>
      <c r="N12" s="8">
        <f>'DE_VIE Gruppe inkl. MLA und KSC'!N12</f>
        <v>-13.48544226881565</v>
      </c>
      <c r="O12" s="10">
        <f t="shared" si="0"/>
        <v>217887991.22000003</v>
      </c>
      <c r="P12" s="8">
        <f>'DE_VIE Gruppe inkl. MLA und KSC'!P12</f>
        <v>-23.226443211322724</v>
      </c>
    </row>
    <row r="13" spans="1:16" x14ac:dyDescent="0.25">
      <c r="A13" s="20" t="s">
        <v>49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x14ac:dyDescent="0.25">
      <c r="A14" s="5" t="s">
        <v>44</v>
      </c>
      <c r="B14" s="6">
        <f>'DE_VIE Gruppe inkl. MLA und KSC'!B14</f>
        <v>418096</v>
      </c>
      <c r="C14" s="6">
        <f>'DE_VIE Gruppe inkl. MLA und KSC'!C14</f>
        <v>421567</v>
      </c>
      <c r="D14" s="6">
        <f>'DE_VIE Gruppe inkl. MLA und KSC'!D14</f>
        <v>169388</v>
      </c>
      <c r="E14" s="6">
        <f>'DE_VIE Gruppe inkl. MLA und KSC'!E14</f>
        <v>2370</v>
      </c>
      <c r="F14" s="6">
        <f>'DE_VIE Gruppe inkl. MLA und KSC'!F14</f>
        <v>3081</v>
      </c>
      <c r="G14" s="6">
        <f>'DE_VIE Gruppe inkl. MLA und KSC'!G14</f>
        <v>3348</v>
      </c>
      <c r="H14" s="6">
        <f>'DE_VIE Gruppe inkl. MLA und KSC'!H14</f>
        <v>152818</v>
      </c>
      <c r="I14" s="6">
        <f>'DE_VIE Gruppe inkl. MLA und KSC'!I14</f>
        <v>252022</v>
      </c>
      <c r="J14" s="6">
        <f>'DE_VIE Gruppe inkl. MLA und KSC'!J14</f>
        <v>128664</v>
      </c>
      <c r="K14" s="6">
        <f>'DE_VIE Gruppe inkl. MLA und KSC'!K14</f>
        <v>110346</v>
      </c>
      <c r="L14" s="6">
        <f>'DE_VIE Gruppe inkl. MLA und KSC'!L14</f>
        <v>39875</v>
      </c>
      <c r="M14" s="6">
        <f>'DE_VIE Gruppe inkl. MLA und KSC'!M14</f>
        <v>46475</v>
      </c>
      <c r="N14" s="8">
        <f>'DE_VIE Gruppe inkl. MLA und KSC'!N14</f>
        <v>-90.263120955188356</v>
      </c>
      <c r="O14" s="6">
        <f t="shared" ref="O14:O24" si="1">SUM(B14:M14)</f>
        <v>1748050</v>
      </c>
      <c r="P14" s="8">
        <f>'DE_VIE Gruppe inkl. MLA und KSC'!P14</f>
        <v>-76.087812670607136</v>
      </c>
    </row>
    <row r="15" spans="1:16" x14ac:dyDescent="0.25">
      <c r="A15" s="5" t="s">
        <v>45</v>
      </c>
      <c r="B15" s="6">
        <f>'DE_VIE Gruppe inkl. MLA und KSC'!B15</f>
        <v>413648</v>
      </c>
      <c r="C15" s="6">
        <f>'DE_VIE Gruppe inkl. MLA und KSC'!C15</f>
        <v>419715</v>
      </c>
      <c r="D15" s="6">
        <f>'DE_VIE Gruppe inkl. MLA und KSC'!D15</f>
        <v>168196</v>
      </c>
      <c r="E15" s="6">
        <f>'DE_VIE Gruppe inkl. MLA und KSC'!E15</f>
        <v>2318</v>
      </c>
      <c r="F15" s="6">
        <f>'DE_VIE Gruppe inkl. MLA und KSC'!F15</f>
        <v>3081</v>
      </c>
      <c r="G15" s="6">
        <f>'DE_VIE Gruppe inkl. MLA und KSC'!G15</f>
        <v>3348</v>
      </c>
      <c r="H15" s="6">
        <f>'DE_VIE Gruppe inkl. MLA und KSC'!H15</f>
        <v>151915</v>
      </c>
      <c r="I15" s="6">
        <f>'DE_VIE Gruppe inkl. MLA und KSC'!I15</f>
        <v>250844</v>
      </c>
      <c r="J15" s="6">
        <f>'DE_VIE Gruppe inkl. MLA und KSC'!J15</f>
        <v>128093</v>
      </c>
      <c r="K15" s="6">
        <f>'DE_VIE Gruppe inkl. MLA und KSC'!K15</f>
        <v>110072</v>
      </c>
      <c r="L15" s="6">
        <f>'DE_VIE Gruppe inkl. MLA und KSC'!L15</f>
        <v>39538</v>
      </c>
      <c r="M15" s="6">
        <f>'DE_VIE Gruppe inkl. MLA und KSC'!M15</f>
        <v>46061</v>
      </c>
      <c r="N15" s="8">
        <f>'DE_VIE Gruppe inkl. MLA und KSC'!N15</f>
        <v>-90.245178287415797</v>
      </c>
      <c r="O15" s="6">
        <f t="shared" si="1"/>
        <v>1736829</v>
      </c>
      <c r="P15" s="8">
        <f>'DE_VIE Gruppe inkl. MLA und KSC'!P15</f>
        <v>-76.084150768129604</v>
      </c>
    </row>
    <row r="16" spans="1:16" x14ac:dyDescent="0.25">
      <c r="A16" s="5" t="s">
        <v>46</v>
      </c>
      <c r="B16" s="6">
        <f>'DE_VIE Gruppe inkl. MLA und KSC'!B16</f>
        <v>4446</v>
      </c>
      <c r="C16" s="6">
        <f>'DE_VIE Gruppe inkl. MLA und KSC'!C16</f>
        <v>1852</v>
      </c>
      <c r="D16" s="6">
        <f>'DE_VIE Gruppe inkl. MLA und KSC'!D16</f>
        <v>1068</v>
      </c>
      <c r="E16" s="6">
        <f>'DE_VIE Gruppe inkl. MLA und KSC'!E16</f>
        <v>0</v>
      </c>
      <c r="F16" s="6">
        <f>'DE_VIE Gruppe inkl. MLA und KSC'!F16</f>
        <v>0</v>
      </c>
      <c r="G16" s="6">
        <f>'DE_VIE Gruppe inkl. MLA und KSC'!G16</f>
        <v>0</v>
      </c>
      <c r="H16" s="6">
        <f>'DE_VIE Gruppe inkl. MLA und KSC'!H16</f>
        <v>840</v>
      </c>
      <c r="I16" s="6">
        <f>'DE_VIE Gruppe inkl. MLA und KSC'!I16</f>
        <v>1178</v>
      </c>
      <c r="J16" s="6">
        <f>'DE_VIE Gruppe inkl. MLA und KSC'!J16</f>
        <v>564</v>
      </c>
      <c r="K16" s="6">
        <f>'DE_VIE Gruppe inkl. MLA und KSC'!K16</f>
        <v>256</v>
      </c>
      <c r="L16" s="6">
        <f>'DE_VIE Gruppe inkl. MLA und KSC'!L16</f>
        <v>282</v>
      </c>
      <c r="M16" s="6">
        <f>'DE_VIE Gruppe inkl. MLA und KSC'!M16</f>
        <v>378</v>
      </c>
      <c r="N16" s="8">
        <f>'DE_VIE Gruppe inkl. MLA und KSC'!N16</f>
        <v>-92.535545023696685</v>
      </c>
      <c r="O16" s="6">
        <f t="shared" si="1"/>
        <v>10864</v>
      </c>
      <c r="P16" s="8">
        <f>'DE_VIE Gruppe inkl. MLA und KSC'!P16</f>
        <v>-77.263404629358334</v>
      </c>
    </row>
    <row r="17" spans="1:16" x14ac:dyDescent="0.25">
      <c r="A17" s="5" t="s">
        <v>47</v>
      </c>
      <c r="B17" s="6">
        <f>'DE_VIE Gruppe inkl. MLA und KSC'!B17</f>
        <v>3404</v>
      </c>
      <c r="C17" s="6">
        <f>'DE_VIE Gruppe inkl. MLA und KSC'!C17</f>
        <v>3196</v>
      </c>
      <c r="D17" s="6">
        <f>'DE_VIE Gruppe inkl. MLA und KSC'!D17</f>
        <v>1867</v>
      </c>
      <c r="E17" s="6">
        <f>'DE_VIE Gruppe inkl. MLA und KSC'!E17</f>
        <v>259</v>
      </c>
      <c r="F17" s="6">
        <f>'DE_VIE Gruppe inkl. MLA und KSC'!F17</f>
        <v>283</v>
      </c>
      <c r="G17" s="6">
        <f>'DE_VIE Gruppe inkl. MLA und KSC'!G17</f>
        <v>280</v>
      </c>
      <c r="H17" s="6">
        <f>'DE_VIE Gruppe inkl. MLA und KSC'!H17</f>
        <v>1577</v>
      </c>
      <c r="I17" s="6">
        <f>'DE_VIE Gruppe inkl. MLA und KSC'!I17</f>
        <v>2676</v>
      </c>
      <c r="J17" s="6">
        <f>'DE_VIE Gruppe inkl. MLA und KSC'!J17</f>
        <v>2135</v>
      </c>
      <c r="K17" s="6">
        <f>'DE_VIE Gruppe inkl. MLA und KSC'!K17</f>
        <v>1622</v>
      </c>
      <c r="L17" s="6">
        <f>'DE_VIE Gruppe inkl. MLA und KSC'!L17</f>
        <v>916</v>
      </c>
      <c r="M17" s="6">
        <f>'DE_VIE Gruppe inkl. MLA und KSC'!M17</f>
        <v>767</v>
      </c>
      <c r="N17" s="8">
        <f>'DE_VIE Gruppe inkl. MLA und KSC'!N17</f>
        <v>-79.314994606256732</v>
      </c>
      <c r="O17" s="6">
        <f t="shared" si="1"/>
        <v>18982</v>
      </c>
      <c r="P17" s="8">
        <f>'DE_VIE Gruppe inkl. MLA und KSC'!P17</f>
        <v>-63.432864573299938</v>
      </c>
    </row>
    <row r="18" spans="1:16" x14ac:dyDescent="0.25">
      <c r="A18" s="5" t="s">
        <v>48</v>
      </c>
      <c r="B18" s="10">
        <f>'DE_VIE Gruppe inkl. MLA und KSC'!B18</f>
        <v>1337267</v>
      </c>
      <c r="C18" s="10">
        <f>'DE_VIE Gruppe inkl. MLA und KSC'!C18</f>
        <v>1396340</v>
      </c>
      <c r="D18" s="10">
        <f>'DE_VIE Gruppe inkl. MLA und KSC'!D18</f>
        <v>1221243</v>
      </c>
      <c r="E18" s="10">
        <f>'DE_VIE Gruppe inkl. MLA und KSC'!E18</f>
        <v>1161896</v>
      </c>
      <c r="F18" s="10">
        <f>'DE_VIE Gruppe inkl. MLA und KSC'!F18</f>
        <v>1396162</v>
      </c>
      <c r="G18" s="10">
        <f>'DE_VIE Gruppe inkl. MLA und KSC'!G18</f>
        <v>1439836</v>
      </c>
      <c r="H18" s="10">
        <f>'DE_VIE Gruppe inkl. MLA und KSC'!H18</f>
        <v>1470560</v>
      </c>
      <c r="I18" s="10">
        <f>'DE_VIE Gruppe inkl. MLA und KSC'!I18</f>
        <v>1198437</v>
      </c>
      <c r="J18" s="10">
        <f>'DE_VIE Gruppe inkl. MLA und KSC'!J18</f>
        <v>1301913</v>
      </c>
      <c r="K18" s="10">
        <f>'DE_VIE Gruppe inkl. MLA und KSC'!K18</f>
        <v>1237949</v>
      </c>
      <c r="L18" s="10">
        <f>'DE_VIE Gruppe inkl. MLA und KSC'!L18</f>
        <v>1326894</v>
      </c>
      <c r="M18" s="10">
        <f>'DE_VIE Gruppe inkl. MLA und KSC'!M18</f>
        <v>1299056</v>
      </c>
      <c r="N18" s="8">
        <f>'DE_VIE Gruppe inkl. MLA und KSC'!N18</f>
        <v>-17.340291975354592</v>
      </c>
      <c r="O18" s="10">
        <f t="shared" si="1"/>
        <v>15787553</v>
      </c>
      <c r="P18" s="8">
        <f>'DE_VIE Gruppe inkl. MLA und KSC'!P18</f>
        <v>-3.8647196792931715</v>
      </c>
    </row>
    <row r="19" spans="1:16" x14ac:dyDescent="0.25">
      <c r="A19" s="20" t="s">
        <v>50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</row>
    <row r="20" spans="1:16" x14ac:dyDescent="0.25">
      <c r="A20" s="5" t="s">
        <v>44</v>
      </c>
      <c r="B20" s="6">
        <f>'DE_VIE Gruppe inkl. MLA und KSC'!B20</f>
        <v>22649</v>
      </c>
      <c r="C20" s="6">
        <f>'DE_VIE Gruppe inkl. MLA und KSC'!C20</f>
        <v>20818</v>
      </c>
      <c r="D20" s="6">
        <f>'DE_VIE Gruppe inkl. MLA und KSC'!D20</f>
        <v>6420</v>
      </c>
      <c r="E20" s="6">
        <f>'DE_VIE Gruppe inkl. MLA und KSC'!E20</f>
        <v>0</v>
      </c>
      <c r="F20" s="6">
        <f>'DE_VIE Gruppe inkl. MLA und KSC'!F20</f>
        <v>0</v>
      </c>
      <c r="G20" s="6">
        <f>'DE_VIE Gruppe inkl. MLA und KSC'!G20</f>
        <v>621</v>
      </c>
      <c r="H20" s="6">
        <f>'DE_VIE Gruppe inkl. MLA und KSC'!H20</f>
        <v>5424</v>
      </c>
      <c r="I20" s="6">
        <f>'DE_VIE Gruppe inkl. MLA und KSC'!I20</f>
        <v>16311</v>
      </c>
      <c r="J20" s="6">
        <f>'DE_VIE Gruppe inkl. MLA und KSC'!J20</f>
        <v>12367</v>
      </c>
      <c r="K20" s="6">
        <f>'DE_VIE Gruppe inkl. MLA und KSC'!K20</f>
        <v>5591</v>
      </c>
      <c r="L20" s="6">
        <f>'DE_VIE Gruppe inkl. MLA und KSC'!L20</f>
        <v>1593</v>
      </c>
      <c r="M20" s="6">
        <f>'DE_VIE Gruppe inkl. MLA und KSC'!M20</f>
        <v>4634</v>
      </c>
      <c r="N20" s="8">
        <f>'DE_VIE Gruppe inkl. MLA und KSC'!N20</f>
        <v>-81.420151557676107</v>
      </c>
      <c r="O20" s="6">
        <f t="shared" si="1"/>
        <v>96428</v>
      </c>
      <c r="P20" s="8">
        <f>'DE_VIE Gruppe inkl. MLA und KSC'!P20</f>
        <v>-82.635753837842714</v>
      </c>
    </row>
    <row r="21" spans="1:16" x14ac:dyDescent="0.25">
      <c r="A21" s="5" t="s">
        <v>45</v>
      </c>
      <c r="B21" s="6">
        <f>'DE_VIE Gruppe inkl. MLA und KSC'!B21</f>
        <v>22649</v>
      </c>
      <c r="C21" s="6">
        <f>'DE_VIE Gruppe inkl. MLA und KSC'!C21</f>
        <v>20818</v>
      </c>
      <c r="D21" s="6">
        <f>'DE_VIE Gruppe inkl. MLA und KSC'!D21</f>
        <v>6420</v>
      </c>
      <c r="E21" s="6">
        <f>'DE_VIE Gruppe inkl. MLA und KSC'!E21</f>
        <v>0</v>
      </c>
      <c r="F21" s="6">
        <f>'DE_VIE Gruppe inkl. MLA und KSC'!F21</f>
        <v>0</v>
      </c>
      <c r="G21" s="6">
        <f>'DE_VIE Gruppe inkl. MLA und KSC'!G21</f>
        <v>621</v>
      </c>
      <c r="H21" s="6">
        <f>'DE_VIE Gruppe inkl. MLA und KSC'!H21</f>
        <v>5424</v>
      </c>
      <c r="I21" s="6">
        <f>'DE_VIE Gruppe inkl. MLA und KSC'!I21</f>
        <v>16311</v>
      </c>
      <c r="J21" s="6">
        <f>'DE_VIE Gruppe inkl. MLA und KSC'!J21</f>
        <v>12283</v>
      </c>
      <c r="K21" s="6">
        <f>'DE_VIE Gruppe inkl. MLA und KSC'!K21</f>
        <v>5591</v>
      </c>
      <c r="L21" s="6">
        <f>'DE_VIE Gruppe inkl. MLA und KSC'!L21</f>
        <v>1564</v>
      </c>
      <c r="M21" s="6">
        <f>'DE_VIE Gruppe inkl. MLA und KSC'!M21</f>
        <v>4634</v>
      </c>
      <c r="N21" s="8">
        <f>'DE_VIE Gruppe inkl. MLA und KSC'!N21</f>
        <v>-81.420151557676107</v>
      </c>
      <c r="O21" s="6">
        <f t="shared" si="1"/>
        <v>96315</v>
      </c>
      <c r="P21" s="8">
        <f>'DE_VIE Gruppe inkl. MLA und KSC'!P21</f>
        <v>-82.648071947941517</v>
      </c>
    </row>
    <row r="22" spans="1:16" x14ac:dyDescent="0.25">
      <c r="A22" s="5" t="s">
        <v>46</v>
      </c>
      <c r="B22" s="6">
        <f>'DE_VIE Gruppe inkl. MLA und KSC'!B22</f>
        <v>0</v>
      </c>
      <c r="C22" s="6">
        <f>'DE_VIE Gruppe inkl. MLA und KSC'!C22</f>
        <v>0</v>
      </c>
      <c r="D22" s="6">
        <f>'DE_VIE Gruppe inkl. MLA und KSC'!D22</f>
        <v>0</v>
      </c>
      <c r="E22" s="6">
        <f>'DE_VIE Gruppe inkl. MLA und KSC'!E22</f>
        <v>0</v>
      </c>
      <c r="F22" s="6">
        <f>'DE_VIE Gruppe inkl. MLA und KSC'!F22</f>
        <v>0</v>
      </c>
      <c r="G22" s="6">
        <f>'DE_VIE Gruppe inkl. MLA und KSC'!G22</f>
        <v>0</v>
      </c>
      <c r="H22" s="6">
        <f>'DE_VIE Gruppe inkl. MLA und KSC'!H22</f>
        <v>0</v>
      </c>
      <c r="I22" s="6">
        <f>'DE_VIE Gruppe inkl. MLA und KSC'!I22</f>
        <v>0</v>
      </c>
      <c r="J22" s="6">
        <f>'DE_VIE Gruppe inkl. MLA und KSC'!J22</f>
        <v>0</v>
      </c>
      <c r="K22" s="6">
        <f>'DE_VIE Gruppe inkl. MLA und KSC'!K22</f>
        <v>0</v>
      </c>
      <c r="L22" s="6">
        <f>'DE_VIE Gruppe inkl. MLA und KSC'!L22</f>
        <v>0</v>
      </c>
      <c r="M22" s="6">
        <f>'DE_VIE Gruppe inkl. MLA und KSC'!M22</f>
        <v>0</v>
      </c>
      <c r="N22" s="8"/>
      <c r="O22" s="7">
        <v>0</v>
      </c>
      <c r="P22" s="8"/>
    </row>
    <row r="23" spans="1:16" x14ac:dyDescent="0.25">
      <c r="A23" s="5" t="s">
        <v>47</v>
      </c>
      <c r="B23" s="6">
        <f>'DE_VIE Gruppe inkl. MLA und KSC'!B23</f>
        <v>326</v>
      </c>
      <c r="C23" s="6">
        <f>'DE_VIE Gruppe inkl. MLA und KSC'!C23</f>
        <v>309</v>
      </c>
      <c r="D23" s="6">
        <f>'DE_VIE Gruppe inkl. MLA und KSC'!D23</f>
        <v>138</v>
      </c>
      <c r="E23" s="6">
        <f>'DE_VIE Gruppe inkl. MLA und KSC'!E23</f>
        <v>0</v>
      </c>
      <c r="F23" s="6">
        <f>'DE_VIE Gruppe inkl. MLA und KSC'!F23</f>
        <v>0</v>
      </c>
      <c r="G23" s="6">
        <f>'DE_VIE Gruppe inkl. MLA und KSC'!G23</f>
        <v>24</v>
      </c>
      <c r="H23" s="6">
        <f>'DE_VIE Gruppe inkl. MLA und KSC'!H23</f>
        <v>114</v>
      </c>
      <c r="I23" s="6">
        <f>'DE_VIE Gruppe inkl. MLA und KSC'!I23</f>
        <v>175</v>
      </c>
      <c r="J23" s="6">
        <f>'DE_VIE Gruppe inkl. MLA und KSC'!J23</f>
        <v>189</v>
      </c>
      <c r="K23" s="6">
        <f>'DE_VIE Gruppe inkl. MLA und KSC'!K23</f>
        <v>106</v>
      </c>
      <c r="L23" s="6">
        <f>'DE_VIE Gruppe inkl. MLA und KSC'!L23</f>
        <v>38</v>
      </c>
      <c r="M23" s="6">
        <f>'DE_VIE Gruppe inkl. MLA und KSC'!M23</f>
        <v>68</v>
      </c>
      <c r="N23" s="8">
        <f>'DE_VIE Gruppe inkl. MLA und KSC'!N23</f>
        <v>-80.346820809248555</v>
      </c>
      <c r="O23" s="6">
        <f t="shared" si="1"/>
        <v>1487</v>
      </c>
      <c r="P23" s="8">
        <f>'DE_VIE Gruppe inkl. MLA und KSC'!P23</f>
        <v>-75.331785003317847</v>
      </c>
    </row>
    <row r="24" spans="1:16" x14ac:dyDescent="0.25">
      <c r="A24" s="5" t="s">
        <v>48</v>
      </c>
      <c r="B24" s="10">
        <f>'DE_VIE Gruppe inkl. MLA und KSC'!B24</f>
        <v>967</v>
      </c>
      <c r="C24" s="10">
        <f>'DE_VIE Gruppe inkl. MLA und KSC'!C24</f>
        <v>1648</v>
      </c>
      <c r="D24" s="10">
        <f>'DE_VIE Gruppe inkl. MLA und KSC'!D24</f>
        <v>1343</v>
      </c>
      <c r="E24" s="10">
        <f>'DE_VIE Gruppe inkl. MLA und KSC'!E24</f>
        <v>0</v>
      </c>
      <c r="F24" s="6">
        <f>'DE_VIE Gruppe inkl. MLA und KSC'!F24</f>
        <v>0</v>
      </c>
      <c r="G24" s="6">
        <f>'DE_VIE Gruppe inkl. MLA und KSC'!G24</f>
        <v>4.7E-2</v>
      </c>
      <c r="H24" s="10">
        <f>'DE_VIE Gruppe inkl. MLA und KSC'!H24</f>
        <v>0</v>
      </c>
      <c r="I24" s="10">
        <f>'DE_VIE Gruppe inkl. MLA und KSC'!I24</f>
        <v>504</v>
      </c>
      <c r="J24" s="10">
        <f>'DE_VIE Gruppe inkl. MLA und KSC'!J24</f>
        <v>240</v>
      </c>
      <c r="K24" s="10">
        <f>'DE_VIE Gruppe inkl. MLA und KSC'!K24</f>
        <v>0</v>
      </c>
      <c r="L24" s="10">
        <f>'DE_VIE Gruppe inkl. MLA und KSC'!L24</f>
        <v>0</v>
      </c>
      <c r="M24" s="10">
        <f>'DE_VIE Gruppe inkl. MLA und KSC'!M24</f>
        <v>0</v>
      </c>
      <c r="N24" s="8">
        <f>'DE_VIE Gruppe inkl. MLA und KSC'!N24</f>
        <v>-99.4</v>
      </c>
      <c r="O24" s="10">
        <f t="shared" si="1"/>
        <v>4702.0470000000005</v>
      </c>
      <c r="P24" s="8">
        <f>'DE_VIE Gruppe inkl. MLA und KSC'!P24</f>
        <v>-87.6</v>
      </c>
    </row>
    <row r="25" spans="1:16" x14ac:dyDescent="0.25">
      <c r="A25" s="20" t="s">
        <v>51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1:16" x14ac:dyDescent="0.25">
      <c r="A26" s="5" t="s">
        <v>44</v>
      </c>
      <c r="B26" s="6">
        <f>'DE_VIE Gruppe inkl. MLA und KSC'!B26</f>
        <v>2534418</v>
      </c>
      <c r="C26" s="6">
        <f>'DE_VIE Gruppe inkl. MLA und KSC'!C26</f>
        <v>2459846</v>
      </c>
      <c r="D26" s="6">
        <f>'DE_VIE Gruppe inkl. MLA und KSC'!D26</f>
        <v>984262</v>
      </c>
      <c r="E26" s="6">
        <f>'DE_VIE Gruppe inkl. MLA und KSC'!E26</f>
        <v>15002</v>
      </c>
      <c r="F26" s="6">
        <f>'DE_VIE Gruppe inkl. MLA und KSC'!F26</f>
        <v>23283</v>
      </c>
      <c r="G26" s="6">
        <f>'DE_VIE Gruppe inkl. MLA und KSC'!G26</f>
        <v>142093</v>
      </c>
      <c r="H26" s="6">
        <f>'DE_VIE Gruppe inkl. MLA und KSC'!H26</f>
        <v>734612</v>
      </c>
      <c r="I26" s="6">
        <f>'DE_VIE Gruppe inkl. MLA und KSC'!I26</f>
        <v>1066049</v>
      </c>
      <c r="J26" s="6">
        <f>'DE_VIE Gruppe inkl. MLA und KSC'!J26</f>
        <v>703278</v>
      </c>
      <c r="K26" s="6">
        <f>'DE_VIE Gruppe inkl. MLA und KSC'!K26</f>
        <v>494044</v>
      </c>
      <c r="L26" s="6">
        <f>'DE_VIE Gruppe inkl. MLA und KSC'!L26</f>
        <v>222583</v>
      </c>
      <c r="M26" s="6">
        <f>'DE_VIE Gruppe inkl. MLA und KSC'!M26</f>
        <v>277946</v>
      </c>
      <c r="N26" s="8">
        <f>'DE_VIE Gruppe inkl. MLA und KSC'!N26</f>
        <v>-90.638674232626315</v>
      </c>
      <c r="O26" s="6">
        <f t="shared" ref="O26:O30" si="2">SUM(B26:M26)</f>
        <v>9657416</v>
      </c>
      <c r="P26" s="8">
        <f>'DE_VIE Gruppe inkl. MLA und KSC'!P26</f>
        <v>-75.568042574994621</v>
      </c>
    </row>
    <row r="27" spans="1:16" x14ac:dyDescent="0.25">
      <c r="A27" s="5" t="s">
        <v>45</v>
      </c>
      <c r="B27" s="6">
        <f>'DE_VIE Gruppe inkl. MLA und KSC'!B27</f>
        <v>2099939</v>
      </c>
      <c r="C27" s="6">
        <f>'DE_VIE Gruppe inkl. MLA und KSC'!C27</f>
        <v>2072360</v>
      </c>
      <c r="D27" s="6">
        <f>'DE_VIE Gruppe inkl. MLA und KSC'!D27</f>
        <v>831174</v>
      </c>
      <c r="E27" s="6">
        <f>'DE_VIE Gruppe inkl. MLA und KSC'!E27</f>
        <v>14581</v>
      </c>
      <c r="F27" s="6">
        <f>'DE_VIE Gruppe inkl. MLA und KSC'!F27</f>
        <v>22612</v>
      </c>
      <c r="G27" s="6">
        <f>'DE_VIE Gruppe inkl. MLA und KSC'!G27</f>
        <v>124771</v>
      </c>
      <c r="H27" s="6">
        <f>'DE_VIE Gruppe inkl. MLA und KSC'!H27</f>
        <v>643741</v>
      </c>
      <c r="I27" s="6">
        <f>'DE_VIE Gruppe inkl. MLA und KSC'!I27</f>
        <v>930524</v>
      </c>
      <c r="J27" s="6">
        <f>'DE_VIE Gruppe inkl. MLA und KSC'!J27</f>
        <v>593658</v>
      </c>
      <c r="K27" s="6">
        <f>'DE_VIE Gruppe inkl. MLA und KSC'!K27</f>
        <v>395533</v>
      </c>
      <c r="L27" s="6">
        <f>'DE_VIE Gruppe inkl. MLA und KSC'!L27</f>
        <v>179772</v>
      </c>
      <c r="M27" s="6">
        <f>'DE_VIE Gruppe inkl. MLA und KSC'!M27</f>
        <v>223359</v>
      </c>
      <c r="N27" s="8">
        <f>'DE_VIE Gruppe inkl. MLA und KSC'!N27</f>
        <v>-91.066165309479814</v>
      </c>
      <c r="O27" s="6">
        <f t="shared" si="2"/>
        <v>8132024</v>
      </c>
      <c r="P27" s="8">
        <f>'DE_VIE Gruppe inkl. MLA und KSC'!P27</f>
        <v>-74.694683166979061</v>
      </c>
    </row>
    <row r="28" spans="1:16" x14ac:dyDescent="0.25">
      <c r="A28" s="5" t="s">
        <v>46</v>
      </c>
      <c r="B28" s="6">
        <f>'DE_VIE Gruppe inkl. MLA und KSC'!B28</f>
        <v>431124</v>
      </c>
      <c r="C28" s="6">
        <f>'DE_VIE Gruppe inkl. MLA und KSC'!C28</f>
        <v>386466</v>
      </c>
      <c r="D28" s="6">
        <f>'DE_VIE Gruppe inkl. MLA und KSC'!D28</f>
        <v>151562</v>
      </c>
      <c r="E28" s="6">
        <f>'DE_VIE Gruppe inkl. MLA und KSC'!E28</f>
        <v>324</v>
      </c>
      <c r="F28" s="6">
        <f>'DE_VIE Gruppe inkl. MLA und KSC'!F28</f>
        <v>472</v>
      </c>
      <c r="G28" s="6">
        <f>'DE_VIE Gruppe inkl. MLA und KSC'!G28</f>
        <v>17296</v>
      </c>
      <c r="H28" s="6">
        <f>'DE_VIE Gruppe inkl. MLA und KSC'!H28</f>
        <v>90252</v>
      </c>
      <c r="I28" s="6">
        <f>'DE_VIE Gruppe inkl. MLA und KSC'!I28</f>
        <v>134276</v>
      </c>
      <c r="J28" s="6">
        <f>'DE_VIE Gruppe inkl. MLA und KSC'!J28</f>
        <v>107858</v>
      </c>
      <c r="K28" s="6">
        <f>'DE_VIE Gruppe inkl. MLA und KSC'!K28</f>
        <v>96444</v>
      </c>
      <c r="L28" s="6">
        <f>'DE_VIE Gruppe inkl. MLA und KSC'!L28</f>
        <v>40894</v>
      </c>
      <c r="M28" s="6">
        <f>'DE_VIE Gruppe inkl. MLA und KSC'!M28</f>
        <v>51842</v>
      </c>
      <c r="N28" s="8">
        <f>'DE_VIE Gruppe inkl. MLA und KSC'!N28</f>
        <v>-88.781313297439539</v>
      </c>
      <c r="O28" s="6">
        <f t="shared" si="2"/>
        <v>1508810</v>
      </c>
      <c r="P28" s="8">
        <f>'DE_VIE Gruppe inkl. MLA und KSC'!P28</f>
        <v>-79.153304817616117</v>
      </c>
    </row>
    <row r="29" spans="1:16" x14ac:dyDescent="0.25">
      <c r="A29" s="5" t="s">
        <v>47</v>
      </c>
      <c r="B29" s="6">
        <f>'DE_VIE Gruppe inkl. MLA und KSC'!B29</f>
        <v>23237</v>
      </c>
      <c r="C29" s="6">
        <f>'DE_VIE Gruppe inkl. MLA und KSC'!C29</f>
        <v>22132</v>
      </c>
      <c r="D29" s="6">
        <f>'DE_VIE Gruppe inkl. MLA und KSC'!D29</f>
        <v>12484</v>
      </c>
      <c r="E29" s="6">
        <f>'DE_VIE Gruppe inkl. MLA und KSC'!E29</f>
        <v>1219</v>
      </c>
      <c r="F29" s="6">
        <f>'DE_VIE Gruppe inkl. MLA und KSC'!F29</f>
        <v>1350</v>
      </c>
      <c r="G29" s="6">
        <f>'DE_VIE Gruppe inkl. MLA und KSC'!G29</f>
        <v>2757</v>
      </c>
      <c r="H29" s="6">
        <f>'DE_VIE Gruppe inkl. MLA und KSC'!H29</f>
        <v>9339</v>
      </c>
      <c r="I29" s="6">
        <f>'DE_VIE Gruppe inkl. MLA und KSC'!I29</f>
        <v>13345</v>
      </c>
      <c r="J29" s="6">
        <f>'DE_VIE Gruppe inkl. MLA und KSC'!J29</f>
        <v>11659</v>
      </c>
      <c r="K29" s="6">
        <f>'DE_VIE Gruppe inkl. MLA und KSC'!K29</f>
        <v>8714</v>
      </c>
      <c r="L29" s="6">
        <f>'DE_VIE Gruppe inkl. MLA und KSC'!L29</f>
        <v>5201</v>
      </c>
      <c r="M29" s="6">
        <f>'DE_VIE Gruppe inkl. MLA und KSC'!M29</f>
        <v>4912</v>
      </c>
      <c r="N29" s="8">
        <f>'DE_VIE Gruppe inkl. MLA und KSC'!N29</f>
        <v>-80.12944983818771</v>
      </c>
      <c r="O29" s="6">
        <f t="shared" si="2"/>
        <v>116349</v>
      </c>
      <c r="P29" s="8">
        <f>'DE_VIE Gruppe inkl. MLA und KSC'!P29</f>
        <v>-64.171645008314343</v>
      </c>
    </row>
    <row r="30" spans="1:16" x14ac:dyDescent="0.25">
      <c r="A30" s="5" t="s">
        <v>48</v>
      </c>
      <c r="B30" s="10">
        <f>'DE_VIE Gruppe inkl. MLA und KSC'!B30</f>
        <v>21694723.949999999</v>
      </c>
      <c r="C30" s="10">
        <f>'DE_VIE Gruppe inkl. MLA und KSC'!C30</f>
        <v>22222023</v>
      </c>
      <c r="D30" s="10">
        <f>'DE_VIE Gruppe inkl. MLA und KSC'!D30</f>
        <v>23366333</v>
      </c>
      <c r="E30" s="10">
        <f>'DE_VIE Gruppe inkl. MLA und KSC'!E30</f>
        <v>15700527.26</v>
      </c>
      <c r="F30" s="10">
        <f>'DE_VIE Gruppe inkl. MLA und KSC'!F30</f>
        <v>16941162</v>
      </c>
      <c r="G30" s="10">
        <f>'DE_VIE Gruppe inkl. MLA und KSC'!G30</f>
        <v>15862521.047</v>
      </c>
      <c r="H30" s="10">
        <f>'DE_VIE Gruppe inkl. MLA und KSC'!H30</f>
        <v>17317070.486000001</v>
      </c>
      <c r="I30" s="10">
        <f>'DE_VIE Gruppe inkl. MLA und KSC'!I30</f>
        <v>17247797.899999999</v>
      </c>
      <c r="J30" s="10">
        <f>'DE_VIE Gruppe inkl. MLA und KSC'!J30</f>
        <v>19454670</v>
      </c>
      <c r="K30" s="10">
        <f>'DE_VIE Gruppe inkl. MLA und KSC'!K30</f>
        <v>20774938</v>
      </c>
      <c r="L30" s="10">
        <f>'DE_VIE Gruppe inkl. MLA und KSC'!L30</f>
        <v>22131928</v>
      </c>
      <c r="M30" s="10">
        <f>'DE_VIE Gruppe inkl. MLA und KSC'!M30</f>
        <v>20966565.670000002</v>
      </c>
      <c r="N30" s="8">
        <f>'DE_VIE Gruppe inkl. MLA und KSC'!N30</f>
        <v>-13.742632298989898</v>
      </c>
      <c r="O30" s="10">
        <f t="shared" si="2"/>
        <v>233680260.31300002</v>
      </c>
      <c r="P30" s="8">
        <f>'DE_VIE Gruppe inkl. MLA und KSC'!P30</f>
        <v>-22.175659363752366</v>
      </c>
    </row>
    <row r="31" spans="1:16" x14ac:dyDescent="0.25">
      <c r="A31" s="18" t="s">
        <v>57</v>
      </c>
    </row>
    <row r="33" spans="1:16" x14ac:dyDescent="0.25">
      <c r="B33" s="23">
        <v>2019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9" t="s">
        <v>41</v>
      </c>
      <c r="O34" s="2"/>
      <c r="P34" s="9" t="s">
        <v>41</v>
      </c>
    </row>
    <row r="35" spans="1:16" x14ac:dyDescent="0.25">
      <c r="A35" s="1"/>
      <c r="B35" s="9" t="s">
        <v>32</v>
      </c>
      <c r="C35" s="9" t="s">
        <v>33</v>
      </c>
      <c r="D35" s="9" t="s">
        <v>34</v>
      </c>
      <c r="E35" s="9" t="s">
        <v>14</v>
      </c>
      <c r="F35" s="9" t="s">
        <v>35</v>
      </c>
      <c r="G35" s="9" t="s">
        <v>36</v>
      </c>
      <c r="H35" s="9" t="s">
        <v>37</v>
      </c>
      <c r="I35" s="9" t="s">
        <v>15</v>
      </c>
      <c r="J35" s="9" t="s">
        <v>16</v>
      </c>
      <c r="K35" s="9" t="s">
        <v>38</v>
      </c>
      <c r="L35" s="9" t="s">
        <v>18</v>
      </c>
      <c r="M35" s="9" t="s">
        <v>39</v>
      </c>
      <c r="N35" s="9" t="s">
        <v>42</v>
      </c>
      <c r="O35" s="9" t="s">
        <v>40</v>
      </c>
      <c r="P35" s="9" t="s">
        <v>43</v>
      </c>
    </row>
    <row r="36" spans="1:16" x14ac:dyDescent="0.25">
      <c r="A36" s="20" t="s">
        <v>31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</row>
    <row r="37" spans="1:16" x14ac:dyDescent="0.25">
      <c r="A37" s="5" t="s">
        <v>44</v>
      </c>
      <c r="B37" s="6">
        <v>1830923</v>
      </c>
      <c r="C37" s="6">
        <v>1863688</v>
      </c>
      <c r="D37" s="6">
        <v>2365089</v>
      </c>
      <c r="E37" s="6">
        <v>2744184</v>
      </c>
      <c r="F37" s="6">
        <v>2877161</v>
      </c>
      <c r="G37" s="6">
        <v>2985210</v>
      </c>
      <c r="H37" s="6">
        <v>3161400</v>
      </c>
      <c r="I37" s="6">
        <v>3151020</v>
      </c>
      <c r="J37" s="6">
        <v>2977411</v>
      </c>
      <c r="K37" s="6">
        <v>2848057</v>
      </c>
      <c r="L37" s="6">
        <v>2391208</v>
      </c>
      <c r="M37" s="6">
        <v>2466838</v>
      </c>
      <c r="N37" s="8">
        <f>(M37/M66-1)*100</f>
        <v>11.600874226557867</v>
      </c>
      <c r="O37" s="6">
        <f>SUM(B37:M37)</f>
        <v>31662189</v>
      </c>
      <c r="P37" s="8">
        <f>(O37/O66-1)*100</f>
        <v>17.105622116297738</v>
      </c>
    </row>
    <row r="38" spans="1:16" x14ac:dyDescent="0.25">
      <c r="A38" s="5" t="s">
        <v>45</v>
      </c>
      <c r="B38" s="6">
        <v>1448127</v>
      </c>
      <c r="C38" s="6">
        <v>1506199</v>
      </c>
      <c r="D38" s="6">
        <v>1831123</v>
      </c>
      <c r="E38" s="6">
        <v>2094419</v>
      </c>
      <c r="F38" s="6">
        <v>2218620</v>
      </c>
      <c r="G38" s="6">
        <v>2278897</v>
      </c>
      <c r="H38" s="6">
        <v>2356272</v>
      </c>
      <c r="I38" s="6">
        <v>2365050</v>
      </c>
      <c r="J38" s="6">
        <v>2246090</v>
      </c>
      <c r="K38" s="6">
        <v>2107842</v>
      </c>
      <c r="L38" s="6">
        <v>1862657</v>
      </c>
      <c r="M38" s="6">
        <v>2003019</v>
      </c>
      <c r="N38" s="8">
        <f t="shared" ref="N38:N41" si="3">(M38/M67-1)*100</f>
        <v>10.54310753981833</v>
      </c>
      <c r="O38" s="6">
        <f t="shared" ref="O38:O41" si="4">SUM(B38:M38)</f>
        <v>24318315</v>
      </c>
      <c r="P38" s="8">
        <f t="shared" ref="P38:P40" si="5">(O38/O67-1)*100</f>
        <v>20.010431563627627</v>
      </c>
    </row>
    <row r="39" spans="1:16" x14ac:dyDescent="0.25">
      <c r="A39" s="5" t="s">
        <v>46</v>
      </c>
      <c r="B39" s="6">
        <v>376568</v>
      </c>
      <c r="C39" s="6">
        <v>350308</v>
      </c>
      <c r="D39" s="6">
        <v>512190</v>
      </c>
      <c r="E39" s="6">
        <v>624270</v>
      </c>
      <c r="F39" s="6">
        <v>633302</v>
      </c>
      <c r="G39" s="6">
        <v>690164</v>
      </c>
      <c r="H39" s="6">
        <v>789696</v>
      </c>
      <c r="I39" s="6">
        <v>776420</v>
      </c>
      <c r="J39" s="6">
        <v>723236</v>
      </c>
      <c r="K39" s="6">
        <v>733498</v>
      </c>
      <c r="L39" s="6">
        <v>523172</v>
      </c>
      <c r="M39" s="6">
        <v>457040</v>
      </c>
      <c r="N39" s="8">
        <f t="shared" si="3"/>
        <v>16.425514571020994</v>
      </c>
      <c r="O39" s="6">
        <f t="shared" si="4"/>
        <v>7189864</v>
      </c>
      <c r="P39" s="8">
        <f t="shared" si="5"/>
        <v>7.6439746680041276</v>
      </c>
    </row>
    <row r="40" spans="1:16" x14ac:dyDescent="0.25">
      <c r="A40" s="5" t="s">
        <v>47</v>
      </c>
      <c r="B40" s="6">
        <v>18171</v>
      </c>
      <c r="C40" s="6">
        <v>17263</v>
      </c>
      <c r="D40" s="6">
        <v>20909</v>
      </c>
      <c r="E40" s="6">
        <v>22842</v>
      </c>
      <c r="F40" s="6">
        <v>24377</v>
      </c>
      <c r="G40" s="6">
        <v>24321</v>
      </c>
      <c r="H40" s="6">
        <v>25169</v>
      </c>
      <c r="I40" s="6">
        <v>24696</v>
      </c>
      <c r="J40" s="6">
        <v>24231</v>
      </c>
      <c r="K40" s="6">
        <v>23557</v>
      </c>
      <c r="L40" s="6">
        <v>20600</v>
      </c>
      <c r="M40" s="6">
        <v>20666</v>
      </c>
      <c r="N40" s="8">
        <f t="shared" si="3"/>
        <v>5.0582075135986893</v>
      </c>
      <c r="O40" s="6">
        <f t="shared" si="4"/>
        <v>266802</v>
      </c>
      <c r="P40" s="8">
        <f t="shared" si="5"/>
        <v>10.704386649184251</v>
      </c>
    </row>
    <row r="41" spans="1:16" x14ac:dyDescent="0.25">
      <c r="A41" s="5" t="s">
        <v>48</v>
      </c>
      <c r="B41" s="11">
        <v>21225661.450000003</v>
      </c>
      <c r="C41" s="11">
        <v>20218976.879999999</v>
      </c>
      <c r="D41" s="11">
        <v>25196664.939999998</v>
      </c>
      <c r="E41" s="10">
        <v>23535265.109999999</v>
      </c>
      <c r="F41" s="11">
        <v>23661445.829999998</v>
      </c>
      <c r="G41" s="11">
        <v>22146220.91</v>
      </c>
      <c r="H41" s="11">
        <v>23347736.43</v>
      </c>
      <c r="I41" s="11">
        <v>23575087.920000002</v>
      </c>
      <c r="J41" s="11">
        <v>24913342.609999999</v>
      </c>
      <c r="K41" s="11">
        <v>26646453.59</v>
      </c>
      <c r="L41" s="10">
        <v>26606020.960000001</v>
      </c>
      <c r="M41" s="10">
        <v>22733163.280000001</v>
      </c>
      <c r="N41" s="8">
        <f t="shared" si="3"/>
        <v>-3.1967245127298316</v>
      </c>
      <c r="O41" s="12">
        <f t="shared" si="4"/>
        <v>283806039.91000009</v>
      </c>
      <c r="P41" s="8">
        <v>-3.9</v>
      </c>
    </row>
    <row r="42" spans="1:16" x14ac:dyDescent="0.25">
      <c r="A42" s="20" t="s">
        <v>49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2"/>
    </row>
    <row r="43" spans="1:16" x14ac:dyDescent="0.25">
      <c r="A43" s="5" t="s">
        <v>44</v>
      </c>
      <c r="B43" s="6">
        <v>365995</v>
      </c>
      <c r="C43" s="6">
        <v>359455</v>
      </c>
      <c r="D43" s="6">
        <v>477533</v>
      </c>
      <c r="E43" s="6">
        <v>653258</v>
      </c>
      <c r="F43" s="6">
        <v>674101</v>
      </c>
      <c r="G43" s="6">
        <v>721565</v>
      </c>
      <c r="H43" s="6">
        <v>798453</v>
      </c>
      <c r="I43" s="6">
        <v>823653</v>
      </c>
      <c r="J43" s="6">
        <v>762361</v>
      </c>
      <c r="K43" s="6">
        <v>703405</v>
      </c>
      <c r="L43" s="6">
        <v>493201</v>
      </c>
      <c r="M43" s="6">
        <v>477309</v>
      </c>
      <c r="N43" s="8">
        <f>(M43/M72-1)*100</f>
        <v>15.175740435984931</v>
      </c>
      <c r="O43" s="6">
        <f t="shared" ref="O43:O47" si="6">SUM(B43:M43)</f>
        <v>7310289</v>
      </c>
      <c r="P43" s="8">
        <f>(O43/O72-1)*100</f>
        <v>7.3751314044861127</v>
      </c>
    </row>
    <row r="44" spans="1:16" x14ac:dyDescent="0.25">
      <c r="A44" s="5" t="s">
        <v>45</v>
      </c>
      <c r="B44" s="6">
        <v>364047</v>
      </c>
      <c r="C44" s="6">
        <v>358353</v>
      </c>
      <c r="D44" s="6">
        <v>475133</v>
      </c>
      <c r="E44" s="6">
        <v>647740</v>
      </c>
      <c r="F44" s="6">
        <v>670735</v>
      </c>
      <c r="G44" s="6">
        <v>717883</v>
      </c>
      <c r="H44" s="6">
        <v>792947</v>
      </c>
      <c r="I44" s="6">
        <v>818121</v>
      </c>
      <c r="J44" s="6">
        <v>758113</v>
      </c>
      <c r="K44" s="6">
        <v>697615</v>
      </c>
      <c r="L44" s="6">
        <v>489377</v>
      </c>
      <c r="M44" s="6">
        <v>472187</v>
      </c>
      <c r="N44" s="8">
        <f t="shared" ref="N44:N47" si="7">(M44/M73-1)*100</f>
        <v>14.89853027058594</v>
      </c>
      <c r="O44" s="6">
        <f t="shared" si="6"/>
        <v>7262251</v>
      </c>
      <c r="P44" s="8">
        <f t="shared" ref="P44:P46" si="8">(O44/O73-1)*100</f>
        <v>7.4268721503166768</v>
      </c>
    </row>
    <row r="45" spans="1:16" x14ac:dyDescent="0.25">
      <c r="A45" s="5" t="s">
        <v>46</v>
      </c>
      <c r="B45" s="6">
        <v>1948</v>
      </c>
      <c r="C45" s="6">
        <v>1052</v>
      </c>
      <c r="D45" s="6">
        <v>2382</v>
      </c>
      <c r="E45" s="6">
        <v>5518</v>
      </c>
      <c r="F45" s="6">
        <v>3364</v>
      </c>
      <c r="G45" s="6">
        <v>3618</v>
      </c>
      <c r="H45" s="6">
        <v>5506</v>
      </c>
      <c r="I45" s="6">
        <v>5532</v>
      </c>
      <c r="J45" s="6">
        <v>4212</v>
      </c>
      <c r="K45" s="6">
        <v>5790</v>
      </c>
      <c r="L45" s="6">
        <v>3796</v>
      </c>
      <c r="M45" s="6">
        <v>5064</v>
      </c>
      <c r="N45" s="8">
        <f t="shared" si="7"/>
        <v>46.443030653556974</v>
      </c>
      <c r="O45" s="6">
        <f t="shared" si="6"/>
        <v>47782</v>
      </c>
      <c r="P45" s="8">
        <f t="shared" si="8"/>
        <v>3.1384907615265023</v>
      </c>
    </row>
    <row r="46" spans="1:16" x14ac:dyDescent="0.25">
      <c r="A46" s="5" t="s">
        <v>47</v>
      </c>
      <c r="B46" s="6">
        <v>3187</v>
      </c>
      <c r="C46" s="6">
        <v>2854</v>
      </c>
      <c r="D46" s="6">
        <v>3499</v>
      </c>
      <c r="E46" s="6">
        <v>4547</v>
      </c>
      <c r="F46" s="6">
        <v>4868</v>
      </c>
      <c r="G46" s="6">
        <v>4951</v>
      </c>
      <c r="H46" s="6">
        <v>5306</v>
      </c>
      <c r="I46" s="6">
        <v>5366</v>
      </c>
      <c r="J46" s="6">
        <v>5076</v>
      </c>
      <c r="K46" s="6">
        <v>4906</v>
      </c>
      <c r="L46" s="6">
        <v>3642</v>
      </c>
      <c r="M46" s="6">
        <v>3708</v>
      </c>
      <c r="N46" s="8">
        <f t="shared" si="7"/>
        <v>13.394495412844032</v>
      </c>
      <c r="O46" s="6">
        <f t="shared" si="6"/>
        <v>51910</v>
      </c>
      <c r="P46" s="8">
        <f t="shared" si="8"/>
        <v>6.5104540698032398</v>
      </c>
    </row>
    <row r="47" spans="1:16" x14ac:dyDescent="0.25">
      <c r="A47" s="5" t="s">
        <v>48</v>
      </c>
      <c r="B47" s="10">
        <v>1334960</v>
      </c>
      <c r="C47" s="10">
        <v>1233616</v>
      </c>
      <c r="D47" s="10">
        <v>1347736</v>
      </c>
      <c r="E47" s="10">
        <v>1333546</v>
      </c>
      <c r="F47" s="10">
        <v>1417094</v>
      </c>
      <c r="G47" s="11">
        <v>1205271</v>
      </c>
      <c r="H47" s="11">
        <v>1246516</v>
      </c>
      <c r="I47" s="11">
        <v>1310485</v>
      </c>
      <c r="J47" s="11">
        <v>1248688</v>
      </c>
      <c r="K47" s="11">
        <v>1610097</v>
      </c>
      <c r="L47" s="10">
        <v>1562646</v>
      </c>
      <c r="M47" s="10">
        <v>1571571</v>
      </c>
      <c r="N47" s="8">
        <f t="shared" si="7"/>
        <v>34.212872580818711</v>
      </c>
      <c r="O47" s="11">
        <f t="shared" si="6"/>
        <v>16422226</v>
      </c>
      <c r="P47" s="8">
        <v>3.7</v>
      </c>
    </row>
    <row r="48" spans="1:16" x14ac:dyDescent="0.25">
      <c r="A48" s="20" t="s">
        <v>50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2"/>
    </row>
    <row r="49" spans="1:16" x14ac:dyDescent="0.25">
      <c r="A49" s="5" t="s">
        <v>44</v>
      </c>
      <c r="B49" s="6">
        <v>26163</v>
      </c>
      <c r="C49" s="6">
        <v>27987</v>
      </c>
      <c r="D49" s="6">
        <v>29792</v>
      </c>
      <c r="E49" s="6">
        <v>32974</v>
      </c>
      <c r="F49" s="6">
        <v>39205</v>
      </c>
      <c r="G49" s="6">
        <v>61928</v>
      </c>
      <c r="H49" s="6">
        <v>96156</v>
      </c>
      <c r="I49" s="6">
        <v>93543</v>
      </c>
      <c r="J49" s="6">
        <v>63392</v>
      </c>
      <c r="K49" s="6">
        <v>35783</v>
      </c>
      <c r="L49" s="6">
        <v>23461</v>
      </c>
      <c r="M49" s="6">
        <v>24941</v>
      </c>
      <c r="N49" s="8">
        <f>(M49/M78-1)*100</f>
        <v>-14.064707301106017</v>
      </c>
      <c r="O49" s="6">
        <f t="shared" ref="O49:O53" si="9">SUM(B49:M49)</f>
        <v>555325</v>
      </c>
      <c r="P49" s="8">
        <f>(O49/O78-1)*100</f>
        <v>2.9233512247197613</v>
      </c>
    </row>
    <row r="50" spans="1:16" x14ac:dyDescent="0.25">
      <c r="A50" s="5" t="s">
        <v>45</v>
      </c>
      <c r="B50" s="6">
        <v>25906</v>
      </c>
      <c r="C50" s="6">
        <v>27987</v>
      </c>
      <c r="D50" s="6">
        <v>29792</v>
      </c>
      <c r="E50" s="6">
        <v>32974</v>
      </c>
      <c r="F50" s="6">
        <v>39205</v>
      </c>
      <c r="G50" s="6">
        <v>61928</v>
      </c>
      <c r="H50" s="6">
        <v>96156</v>
      </c>
      <c r="I50" s="6">
        <v>93543</v>
      </c>
      <c r="J50" s="6">
        <v>63392</v>
      </c>
      <c r="K50" s="6">
        <v>35783</v>
      </c>
      <c r="L50" s="6">
        <v>23461</v>
      </c>
      <c r="M50" s="6">
        <v>24941</v>
      </c>
      <c r="N50" s="8">
        <f t="shared" ref="N50:N53" si="10">(M50/M79-1)*100</f>
        <v>-10.848584501000857</v>
      </c>
      <c r="O50" s="6">
        <f t="shared" si="9"/>
        <v>555068</v>
      </c>
      <c r="P50" s="8">
        <f t="shared" ref="P50:P52" si="11">(O50/O79-1)*100</f>
        <v>5.4648816467986361</v>
      </c>
    </row>
    <row r="51" spans="1:16" x14ac:dyDescent="0.25">
      <c r="A51" s="5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8"/>
      <c r="O51" s="6">
        <v>0</v>
      </c>
      <c r="P51" s="8"/>
    </row>
    <row r="52" spans="1:16" x14ac:dyDescent="0.25">
      <c r="A52" s="5" t="s">
        <v>47</v>
      </c>
      <c r="B52" s="5">
        <v>381</v>
      </c>
      <c r="C52" s="5">
        <v>350</v>
      </c>
      <c r="D52" s="5">
        <v>381</v>
      </c>
      <c r="E52" s="5">
        <v>408</v>
      </c>
      <c r="F52" s="5">
        <v>483</v>
      </c>
      <c r="G52" s="5">
        <v>646</v>
      </c>
      <c r="H52" s="5">
        <v>807</v>
      </c>
      <c r="I52" s="5">
        <v>809</v>
      </c>
      <c r="J52" s="5">
        <v>652</v>
      </c>
      <c r="K52" s="5">
        <v>425</v>
      </c>
      <c r="L52" s="5">
        <v>340</v>
      </c>
      <c r="M52" s="5">
        <v>346</v>
      </c>
      <c r="N52" s="8">
        <f t="shared" si="10"/>
        <v>-15.609756097560979</v>
      </c>
      <c r="O52" s="6">
        <f t="shared" si="9"/>
        <v>6028</v>
      </c>
      <c r="P52" s="8">
        <f t="shared" si="11"/>
        <v>-5.0110305704380682</v>
      </c>
    </row>
    <row r="53" spans="1:16" x14ac:dyDescent="0.25">
      <c r="A53" s="5" t="s">
        <v>48</v>
      </c>
      <c r="B53" s="11">
        <v>3592</v>
      </c>
      <c r="C53" s="11">
        <v>4724</v>
      </c>
      <c r="D53" s="11">
        <v>4668</v>
      </c>
      <c r="E53" s="11">
        <v>1463</v>
      </c>
      <c r="F53" s="11">
        <v>6059</v>
      </c>
      <c r="G53" s="11">
        <v>6191</v>
      </c>
      <c r="H53" s="11">
        <v>2298</v>
      </c>
      <c r="I53" s="11">
        <v>2075</v>
      </c>
      <c r="J53" s="11">
        <v>1176</v>
      </c>
      <c r="K53" s="11">
        <v>1972</v>
      </c>
      <c r="L53" s="10">
        <v>1537</v>
      </c>
      <c r="M53" s="10">
        <v>2251</v>
      </c>
      <c r="N53" s="8">
        <f t="shared" si="10"/>
        <v>-57.727699530516432</v>
      </c>
      <c r="O53" s="11">
        <f t="shared" si="9"/>
        <v>38006</v>
      </c>
      <c r="P53" s="8">
        <v>-40.9</v>
      </c>
    </row>
    <row r="54" spans="1:16" x14ac:dyDescent="0.25">
      <c r="A54" s="20" t="s">
        <v>51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2"/>
    </row>
    <row r="55" spans="1:16" x14ac:dyDescent="0.25">
      <c r="A55" s="5" t="s">
        <v>44</v>
      </c>
      <c r="B55" s="6">
        <v>2223081</v>
      </c>
      <c r="C55" s="6">
        <v>2251130</v>
      </c>
      <c r="D55" s="6">
        <v>2872414</v>
      </c>
      <c r="E55" s="6">
        <v>3430416</v>
      </c>
      <c r="F55" s="6">
        <v>3590467</v>
      </c>
      <c r="G55" s="6">
        <v>3768703</v>
      </c>
      <c r="H55" s="6">
        <v>4056009</v>
      </c>
      <c r="I55" s="6">
        <v>4068216</v>
      </c>
      <c r="J55" s="6">
        <v>3803164</v>
      </c>
      <c r="K55" s="6">
        <v>3587245</v>
      </c>
      <c r="L55" s="6">
        <v>2907870</v>
      </c>
      <c r="M55" s="6">
        <v>2969088</v>
      </c>
      <c r="N55" s="8">
        <f>(M55/M84-1)*100</f>
        <v>11.878431804034296</v>
      </c>
      <c r="O55" s="6">
        <f t="shared" ref="O55:O59" si="12">SUM(B55:M55)</f>
        <v>39527803</v>
      </c>
      <c r="P55" s="8">
        <f>(O55/O84-1)*100</f>
        <v>14.95646025634243</v>
      </c>
    </row>
    <row r="56" spans="1:16" x14ac:dyDescent="0.25">
      <c r="A56" s="5" t="s">
        <v>45</v>
      </c>
      <c r="B56" s="6">
        <v>1838080</v>
      </c>
      <c r="C56" s="6">
        <v>1892539</v>
      </c>
      <c r="D56" s="6">
        <v>2336048</v>
      </c>
      <c r="E56" s="6">
        <v>2775133</v>
      </c>
      <c r="F56" s="6">
        <v>2928560</v>
      </c>
      <c r="G56" s="6">
        <v>3058708</v>
      </c>
      <c r="H56" s="6">
        <v>3245375</v>
      </c>
      <c r="I56" s="6">
        <v>3276714</v>
      </c>
      <c r="J56" s="6">
        <v>3067595</v>
      </c>
      <c r="K56" s="6">
        <v>2841240</v>
      </c>
      <c r="L56" s="6">
        <v>2375495</v>
      </c>
      <c r="M56" s="6">
        <v>2500147</v>
      </c>
      <c r="N56" s="8">
        <f t="shared" ref="N56:N59" si="13">(M56/M85-1)*100</f>
        <v>11.072425625834104</v>
      </c>
      <c r="O56" s="6">
        <f t="shared" si="12"/>
        <v>32135634</v>
      </c>
      <c r="P56" s="8">
        <f t="shared" ref="P56:P59" si="14">(O56/O85-1)*100</f>
        <v>16.644820317163123</v>
      </c>
    </row>
    <row r="57" spans="1:16" x14ac:dyDescent="0.25">
      <c r="A57" s="5" t="s">
        <v>46</v>
      </c>
      <c r="B57" s="6">
        <v>378516</v>
      </c>
      <c r="C57" s="6">
        <v>351360</v>
      </c>
      <c r="D57" s="6">
        <v>514572</v>
      </c>
      <c r="E57" s="6">
        <v>629788</v>
      </c>
      <c r="F57" s="6">
        <v>636666</v>
      </c>
      <c r="G57" s="6">
        <v>693782</v>
      </c>
      <c r="H57" s="6">
        <v>795202</v>
      </c>
      <c r="I57" s="6">
        <v>781952</v>
      </c>
      <c r="J57" s="6">
        <v>727448</v>
      </c>
      <c r="K57" s="6">
        <v>739288</v>
      </c>
      <c r="L57" s="6">
        <v>526968</v>
      </c>
      <c r="M57" s="6">
        <v>462104</v>
      </c>
      <c r="N57" s="8">
        <f t="shared" si="13"/>
        <v>16.687625309960662</v>
      </c>
      <c r="O57" s="6">
        <f t="shared" si="12"/>
        <v>7237646</v>
      </c>
      <c r="P57" s="8">
        <f t="shared" si="14"/>
        <v>7.6129396392426107</v>
      </c>
    </row>
    <row r="58" spans="1:16" x14ac:dyDescent="0.25">
      <c r="A58" s="5" t="s">
        <v>47</v>
      </c>
      <c r="B58" s="6">
        <v>21739</v>
      </c>
      <c r="C58" s="6">
        <v>20467</v>
      </c>
      <c r="D58" s="6">
        <v>24789</v>
      </c>
      <c r="E58" s="6">
        <v>27797</v>
      </c>
      <c r="F58" s="6">
        <v>29728</v>
      </c>
      <c r="G58" s="6">
        <v>29918</v>
      </c>
      <c r="H58" s="6">
        <v>31282</v>
      </c>
      <c r="I58" s="6">
        <v>30871</v>
      </c>
      <c r="J58" s="6">
        <v>29959</v>
      </c>
      <c r="K58" s="6">
        <v>28888</v>
      </c>
      <c r="L58" s="6">
        <v>24582</v>
      </c>
      <c r="M58" s="6">
        <v>24720</v>
      </c>
      <c r="N58" s="8">
        <f t="shared" si="13"/>
        <v>5.8627039527215041</v>
      </c>
      <c r="O58" s="6">
        <f t="shared" si="12"/>
        <v>324740</v>
      </c>
      <c r="P58" s="8">
        <f t="shared" si="14"/>
        <v>9.6772232485722078</v>
      </c>
    </row>
    <row r="59" spans="1:16" x14ac:dyDescent="0.25">
      <c r="A59" s="5" t="s">
        <v>48</v>
      </c>
      <c r="B59" s="11">
        <v>22564213.450000003</v>
      </c>
      <c r="C59" s="11">
        <v>21457316.879999999</v>
      </c>
      <c r="D59" s="11">
        <v>26549068.939999998</v>
      </c>
      <c r="E59" s="11">
        <v>24870274.109999999</v>
      </c>
      <c r="F59" s="11">
        <v>25084598.829999998</v>
      </c>
      <c r="G59" s="11">
        <v>23357682.91</v>
      </c>
      <c r="H59" s="11">
        <v>24596550.43</v>
      </c>
      <c r="I59" s="11">
        <v>24887647.920000002</v>
      </c>
      <c r="J59" s="11">
        <v>26163206.609999999</v>
      </c>
      <c r="K59" s="11">
        <v>28258522.59</v>
      </c>
      <c r="L59" s="11">
        <v>28170203.960000001</v>
      </c>
      <c r="M59" s="11">
        <v>24306985.280000001</v>
      </c>
      <c r="N59" s="8">
        <f t="shared" si="13"/>
        <v>-1.4321558762392939</v>
      </c>
      <c r="O59" s="11">
        <f t="shared" si="12"/>
        <v>300266271.91000009</v>
      </c>
      <c r="P59" s="8">
        <f t="shared" si="14"/>
        <v>-3.5859793114276006</v>
      </c>
    </row>
    <row r="62" spans="1:16" x14ac:dyDescent="0.25">
      <c r="B62" s="23">
        <v>2018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3" spans="1:16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9" t="s">
        <v>41</v>
      </c>
      <c r="O63" s="2"/>
      <c r="P63" s="9" t="s">
        <v>41</v>
      </c>
    </row>
    <row r="64" spans="1:16" x14ac:dyDescent="0.25">
      <c r="A64" s="1"/>
      <c r="B64" s="9" t="s">
        <v>32</v>
      </c>
      <c r="C64" s="9" t="s">
        <v>33</v>
      </c>
      <c r="D64" s="9" t="s">
        <v>34</v>
      </c>
      <c r="E64" s="9" t="s">
        <v>14</v>
      </c>
      <c r="F64" s="9" t="s">
        <v>35</v>
      </c>
      <c r="G64" s="9" t="s">
        <v>36</v>
      </c>
      <c r="H64" s="9" t="s">
        <v>37</v>
      </c>
      <c r="I64" s="9" t="s">
        <v>15</v>
      </c>
      <c r="J64" s="9" t="s">
        <v>16</v>
      </c>
      <c r="K64" s="9" t="s">
        <v>38</v>
      </c>
      <c r="L64" s="9" t="s">
        <v>18</v>
      </c>
      <c r="M64" s="9" t="s">
        <v>39</v>
      </c>
      <c r="N64" s="9" t="s">
        <v>42</v>
      </c>
      <c r="O64" s="9" t="s">
        <v>40</v>
      </c>
      <c r="P64" s="9" t="s">
        <v>43</v>
      </c>
    </row>
    <row r="65" spans="1:16" x14ac:dyDescent="0.25">
      <c r="A65" s="20" t="s">
        <v>31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2"/>
    </row>
    <row r="66" spans="1:16" x14ac:dyDescent="0.25">
      <c r="A66" s="5" t="s">
        <v>44</v>
      </c>
      <c r="B66" s="6">
        <v>1472161</v>
      </c>
      <c r="C66" s="6">
        <v>1483432</v>
      </c>
      <c r="D66" s="6">
        <v>1908514</v>
      </c>
      <c r="E66" s="6">
        <v>2167764</v>
      </c>
      <c r="F66" s="6">
        <v>2313306</v>
      </c>
      <c r="G66" s="6">
        <v>2494749</v>
      </c>
      <c r="H66" s="6">
        <v>2730440</v>
      </c>
      <c r="I66" s="6">
        <v>2783173</v>
      </c>
      <c r="J66" s="6">
        <v>2696340</v>
      </c>
      <c r="K66" s="6">
        <v>2583961</v>
      </c>
      <c r="L66" s="6">
        <v>2192658</v>
      </c>
      <c r="M66" s="6">
        <v>2210411</v>
      </c>
      <c r="N66" s="5">
        <v>25.8</v>
      </c>
      <c r="O66" s="6">
        <v>27037292</v>
      </c>
      <c r="P66" s="5">
        <v>10.8</v>
      </c>
    </row>
    <row r="67" spans="1:16" x14ac:dyDescent="0.25">
      <c r="A67" s="5" t="s">
        <v>45</v>
      </c>
      <c r="B67" s="6">
        <v>1108970</v>
      </c>
      <c r="C67" s="6">
        <v>1153295</v>
      </c>
      <c r="D67" s="6">
        <v>1435673</v>
      </c>
      <c r="E67" s="6">
        <v>1583842</v>
      </c>
      <c r="F67" s="6">
        <v>1713278</v>
      </c>
      <c r="G67" s="6">
        <v>1817229</v>
      </c>
      <c r="H67" s="6">
        <v>1979545</v>
      </c>
      <c r="I67" s="6">
        <v>2007564</v>
      </c>
      <c r="J67" s="6">
        <v>2005766</v>
      </c>
      <c r="K67" s="6">
        <v>1918296</v>
      </c>
      <c r="L67" s="6">
        <v>1728145</v>
      </c>
      <c r="M67" s="6">
        <v>1811980</v>
      </c>
      <c r="N67" s="5">
        <v>32.700000000000003</v>
      </c>
      <c r="O67" s="6">
        <v>20263501</v>
      </c>
      <c r="P67" s="5">
        <v>13.6</v>
      </c>
    </row>
    <row r="68" spans="1:16" x14ac:dyDescent="0.25">
      <c r="A68" s="5" t="s">
        <v>46</v>
      </c>
      <c r="B68" s="6">
        <v>354730</v>
      </c>
      <c r="C68" s="6">
        <v>322444</v>
      </c>
      <c r="D68" s="6">
        <v>463872</v>
      </c>
      <c r="E68" s="6">
        <v>576774</v>
      </c>
      <c r="F68" s="6">
        <v>594174</v>
      </c>
      <c r="G68" s="6">
        <v>669664</v>
      </c>
      <c r="H68" s="6">
        <v>740380</v>
      </c>
      <c r="I68" s="6">
        <v>766048</v>
      </c>
      <c r="J68" s="6">
        <v>682240</v>
      </c>
      <c r="K68" s="6">
        <v>658624</v>
      </c>
      <c r="L68" s="6">
        <v>457644</v>
      </c>
      <c r="M68" s="6">
        <v>392560</v>
      </c>
      <c r="N68" s="5">
        <v>2.4</v>
      </c>
      <c r="O68" s="6">
        <v>6679300</v>
      </c>
      <c r="P68" s="5">
        <v>3.7</v>
      </c>
    </row>
    <row r="69" spans="1:16" x14ac:dyDescent="0.25">
      <c r="A69" s="5" t="s">
        <v>47</v>
      </c>
      <c r="B69" s="6">
        <v>15758</v>
      </c>
      <c r="C69" s="6">
        <v>14882</v>
      </c>
      <c r="D69" s="6">
        <v>18032</v>
      </c>
      <c r="E69" s="6">
        <v>19565</v>
      </c>
      <c r="F69" s="6">
        <v>21050</v>
      </c>
      <c r="G69" s="6">
        <v>21548</v>
      </c>
      <c r="H69" s="6">
        <v>22404</v>
      </c>
      <c r="I69" s="6">
        <v>22725</v>
      </c>
      <c r="J69" s="6">
        <v>22428</v>
      </c>
      <c r="K69" s="6">
        <v>22684</v>
      </c>
      <c r="L69" s="6">
        <v>20256</v>
      </c>
      <c r="M69" s="6">
        <v>19671</v>
      </c>
      <c r="N69" s="5">
        <v>19.3</v>
      </c>
      <c r="O69" s="6">
        <v>241004</v>
      </c>
      <c r="P69" s="5">
        <v>7.3</v>
      </c>
    </row>
    <row r="70" spans="1:16" x14ac:dyDescent="0.25">
      <c r="A70" s="5" t="s">
        <v>48</v>
      </c>
      <c r="B70" s="11">
        <v>21846837.609999999</v>
      </c>
      <c r="C70" s="11">
        <v>20567238</v>
      </c>
      <c r="D70" s="11">
        <v>25691357.369999997</v>
      </c>
      <c r="E70" s="11">
        <v>25230134.66</v>
      </c>
      <c r="F70" s="11">
        <v>24019335.259999998</v>
      </c>
      <c r="G70" s="11">
        <v>25380901.990000002</v>
      </c>
      <c r="H70" s="11">
        <v>25493193.629999999</v>
      </c>
      <c r="I70" s="11">
        <v>24470793</v>
      </c>
      <c r="J70" s="11">
        <v>25675506.93</v>
      </c>
      <c r="K70" s="11">
        <v>27410802.100000001</v>
      </c>
      <c r="L70" s="11">
        <v>26288396.579999998</v>
      </c>
      <c r="M70" s="11">
        <v>23483878.170000002</v>
      </c>
      <c r="N70" s="5">
        <v>-4.0999999999999996</v>
      </c>
      <c r="O70" s="13">
        <f>SUM(B70:M70)</f>
        <v>295558375.30000001</v>
      </c>
      <c r="P70" s="5">
        <v>2.6</v>
      </c>
    </row>
    <row r="71" spans="1:16" x14ac:dyDescent="0.25">
      <c r="A71" s="20" t="s">
        <v>49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2"/>
    </row>
    <row r="72" spans="1:16" x14ac:dyDescent="0.25">
      <c r="A72" s="5" t="s">
        <v>44</v>
      </c>
      <c r="B72" s="6">
        <v>351550</v>
      </c>
      <c r="C72" s="6">
        <v>349430</v>
      </c>
      <c r="D72" s="6">
        <v>471070</v>
      </c>
      <c r="E72" s="6">
        <v>591283</v>
      </c>
      <c r="F72" s="6">
        <v>643089</v>
      </c>
      <c r="G72" s="6">
        <v>663088</v>
      </c>
      <c r="H72" s="6">
        <v>756356</v>
      </c>
      <c r="I72" s="6">
        <v>759547</v>
      </c>
      <c r="J72" s="6">
        <v>706814</v>
      </c>
      <c r="K72" s="6">
        <v>646559</v>
      </c>
      <c r="L72" s="6">
        <v>453563</v>
      </c>
      <c r="M72" s="6">
        <v>414418</v>
      </c>
      <c r="N72" s="5">
        <v>9.8000000000000007</v>
      </c>
      <c r="O72" s="6">
        <v>6808177</v>
      </c>
      <c r="P72" s="5">
        <v>13.2</v>
      </c>
    </row>
    <row r="73" spans="1:16" x14ac:dyDescent="0.25">
      <c r="A73" s="5" t="s">
        <v>45</v>
      </c>
      <c r="B73" s="6">
        <v>349478</v>
      </c>
      <c r="C73" s="6">
        <v>348561</v>
      </c>
      <c r="D73" s="6">
        <v>469094</v>
      </c>
      <c r="E73" s="6">
        <v>587009</v>
      </c>
      <c r="F73" s="6">
        <v>639491</v>
      </c>
      <c r="G73" s="6">
        <v>659223</v>
      </c>
      <c r="H73" s="6">
        <v>750295</v>
      </c>
      <c r="I73" s="6">
        <v>752537</v>
      </c>
      <c r="J73" s="6">
        <v>701405</v>
      </c>
      <c r="K73" s="6">
        <v>639915</v>
      </c>
      <c r="L73" s="6">
        <v>450656</v>
      </c>
      <c r="M73" s="6">
        <v>410960</v>
      </c>
      <c r="N73" s="5">
        <v>9.6</v>
      </c>
      <c r="O73" s="6">
        <v>6760181</v>
      </c>
      <c r="P73" s="5">
        <v>13.1</v>
      </c>
    </row>
    <row r="74" spans="1:16" x14ac:dyDescent="0.25">
      <c r="A74" s="5" t="s">
        <v>46</v>
      </c>
      <c r="B74" s="6">
        <v>2072</v>
      </c>
      <c r="C74" s="6">
        <v>806</v>
      </c>
      <c r="D74" s="6">
        <v>1976</v>
      </c>
      <c r="E74" s="6">
        <v>4274</v>
      </c>
      <c r="F74" s="6">
        <v>3474</v>
      </c>
      <c r="G74" s="6">
        <v>3678</v>
      </c>
      <c r="H74" s="6">
        <v>5720</v>
      </c>
      <c r="I74" s="6">
        <v>6696</v>
      </c>
      <c r="J74" s="6">
        <v>4914</v>
      </c>
      <c r="K74" s="6">
        <v>6554</v>
      </c>
      <c r="L74" s="6">
        <v>2712</v>
      </c>
      <c r="M74" s="6">
        <v>3458</v>
      </c>
      <c r="N74" s="5">
        <v>38.299999999999997</v>
      </c>
      <c r="O74" s="6">
        <v>46328</v>
      </c>
      <c r="P74" s="5">
        <v>59.2</v>
      </c>
    </row>
    <row r="75" spans="1:16" x14ac:dyDescent="0.25">
      <c r="A75" s="5" t="s">
        <v>47</v>
      </c>
      <c r="B75" s="6">
        <v>2909</v>
      </c>
      <c r="C75" s="6">
        <v>2622</v>
      </c>
      <c r="D75" s="6">
        <v>3400</v>
      </c>
      <c r="E75" s="6">
        <v>4319</v>
      </c>
      <c r="F75" s="6">
        <v>4674</v>
      </c>
      <c r="G75" s="6">
        <v>4685</v>
      </c>
      <c r="H75" s="6">
        <v>5076</v>
      </c>
      <c r="I75" s="6">
        <v>5072</v>
      </c>
      <c r="J75" s="6">
        <v>4766</v>
      </c>
      <c r="K75" s="6">
        <v>4580</v>
      </c>
      <c r="L75" s="6">
        <v>3357</v>
      </c>
      <c r="M75" s="6">
        <v>3270</v>
      </c>
      <c r="N75" s="5">
        <v>8.6</v>
      </c>
      <c r="O75" s="6">
        <v>48737</v>
      </c>
      <c r="P75" s="5">
        <v>13.4</v>
      </c>
    </row>
    <row r="76" spans="1:16" x14ac:dyDescent="0.25">
      <c r="A76" s="5" t="s">
        <v>48</v>
      </c>
      <c r="B76" s="11">
        <v>1185572</v>
      </c>
      <c r="C76" s="11">
        <v>1242394</v>
      </c>
      <c r="D76" s="11">
        <v>1478166</v>
      </c>
      <c r="E76" s="11">
        <v>1271843</v>
      </c>
      <c r="F76" s="11">
        <v>1434957</v>
      </c>
      <c r="G76" s="11">
        <v>1285663</v>
      </c>
      <c r="H76" s="11">
        <v>1359777</v>
      </c>
      <c r="I76" s="11">
        <v>1399231</v>
      </c>
      <c r="J76" s="11">
        <v>1174278</v>
      </c>
      <c r="K76" s="11">
        <v>1421030</v>
      </c>
      <c r="L76" s="11">
        <v>1392150</v>
      </c>
      <c r="M76" s="11">
        <v>1170954</v>
      </c>
      <c r="N76" s="5">
        <v>1.4</v>
      </c>
      <c r="O76" s="13">
        <f>SUM(B76:M76)</f>
        <v>15816015</v>
      </c>
      <c r="P76" s="5">
        <v>8.1999999999999993</v>
      </c>
    </row>
    <row r="77" spans="1:16" x14ac:dyDescent="0.25">
      <c r="A77" s="20" t="s">
        <v>50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2"/>
    </row>
    <row r="78" spans="1:16" x14ac:dyDescent="0.25">
      <c r="A78" s="5" t="s">
        <v>44</v>
      </c>
      <c r="B78" s="6">
        <v>29477</v>
      </c>
      <c r="C78" s="6">
        <v>29240</v>
      </c>
      <c r="D78" s="6">
        <v>32915</v>
      </c>
      <c r="E78" s="6">
        <v>35181</v>
      </c>
      <c r="F78" s="6">
        <v>33344</v>
      </c>
      <c r="G78" s="6">
        <v>52528</v>
      </c>
      <c r="H78" s="6">
        <v>89666</v>
      </c>
      <c r="I78" s="6">
        <v>88857</v>
      </c>
      <c r="J78" s="6">
        <v>54244</v>
      </c>
      <c r="K78" s="6">
        <v>33790</v>
      </c>
      <c r="L78" s="6">
        <v>30236</v>
      </c>
      <c r="M78" s="6">
        <v>29023</v>
      </c>
      <c r="N78" s="5">
        <v>-5.4</v>
      </c>
      <c r="O78" s="6">
        <v>539552</v>
      </c>
      <c r="P78" s="5">
        <v>9.1</v>
      </c>
    </row>
    <row r="79" spans="1:16" x14ac:dyDescent="0.25">
      <c r="A79" s="5" t="s">
        <v>45</v>
      </c>
      <c r="B79" s="6">
        <v>27900</v>
      </c>
      <c r="C79" s="6">
        <v>27805</v>
      </c>
      <c r="D79" s="6">
        <v>31508</v>
      </c>
      <c r="E79" s="6">
        <v>34226</v>
      </c>
      <c r="F79" s="6">
        <v>32477</v>
      </c>
      <c r="G79" s="6">
        <v>51418</v>
      </c>
      <c r="H79" s="6">
        <v>88955</v>
      </c>
      <c r="I79" s="6">
        <v>88234</v>
      </c>
      <c r="J79" s="6">
        <v>53430</v>
      </c>
      <c r="K79" s="6">
        <v>32630</v>
      </c>
      <c r="L79" s="6">
        <v>28757</v>
      </c>
      <c r="M79" s="6">
        <v>27976</v>
      </c>
      <c r="N79" s="5">
        <v>-4.5999999999999996</v>
      </c>
      <c r="O79" s="6">
        <v>526306</v>
      </c>
      <c r="P79" s="5">
        <v>9.3000000000000007</v>
      </c>
    </row>
    <row r="80" spans="1:16" x14ac:dyDescent="0.25">
      <c r="A80" s="5" t="s">
        <v>46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/>
      <c r="O80" s="6">
        <v>0</v>
      </c>
      <c r="P80" s="5"/>
    </row>
    <row r="81" spans="1:16" x14ac:dyDescent="0.25">
      <c r="A81" s="5" t="s">
        <v>47</v>
      </c>
      <c r="B81" s="5">
        <v>423</v>
      </c>
      <c r="C81" s="5">
        <v>404</v>
      </c>
      <c r="D81" s="5">
        <v>455</v>
      </c>
      <c r="E81" s="5">
        <v>475</v>
      </c>
      <c r="F81" s="5">
        <v>475</v>
      </c>
      <c r="G81" s="5">
        <v>599</v>
      </c>
      <c r="H81" s="5">
        <v>776</v>
      </c>
      <c r="I81" s="5">
        <v>796</v>
      </c>
      <c r="J81" s="5">
        <v>621</v>
      </c>
      <c r="K81" s="5">
        <v>475</v>
      </c>
      <c r="L81" s="5">
        <v>426</v>
      </c>
      <c r="M81" s="5">
        <v>410</v>
      </c>
      <c r="N81" s="5">
        <v>-2.6</v>
      </c>
      <c r="O81" s="6">
        <v>6346</v>
      </c>
      <c r="P81" s="5">
        <v>0.7</v>
      </c>
    </row>
    <row r="82" spans="1:16" x14ac:dyDescent="0.25">
      <c r="A82" s="5" t="s">
        <v>48</v>
      </c>
      <c r="B82" s="11">
        <v>3984</v>
      </c>
      <c r="C82" s="11">
        <v>3884</v>
      </c>
      <c r="D82" s="11">
        <v>5278</v>
      </c>
      <c r="E82" s="11">
        <v>7948</v>
      </c>
      <c r="F82" s="11">
        <v>4667</v>
      </c>
      <c r="G82" s="11">
        <v>5182</v>
      </c>
      <c r="H82" s="11">
        <v>6834</v>
      </c>
      <c r="I82" s="11">
        <v>3041</v>
      </c>
      <c r="J82" s="11">
        <v>3635</v>
      </c>
      <c r="K82" s="11">
        <v>5990</v>
      </c>
      <c r="L82" s="11">
        <v>4081</v>
      </c>
      <c r="M82" s="11">
        <v>5325</v>
      </c>
      <c r="N82" s="5">
        <v>74.5</v>
      </c>
      <c r="O82" s="13">
        <f>SUM(B82:M82)</f>
        <v>59849</v>
      </c>
      <c r="P82" s="5">
        <v>45.1</v>
      </c>
    </row>
    <row r="83" spans="1:16" x14ac:dyDescent="0.25">
      <c r="A83" s="20" t="s">
        <v>51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2"/>
    </row>
    <row r="84" spans="1:16" x14ac:dyDescent="0.25">
      <c r="A84" s="5" t="s">
        <v>44</v>
      </c>
      <c r="B84" s="6">
        <v>1853188</v>
      </c>
      <c r="C84" s="6">
        <v>1862102</v>
      </c>
      <c r="D84" s="6">
        <v>2412499</v>
      </c>
      <c r="E84" s="6">
        <v>2794228</v>
      </c>
      <c r="F84" s="6">
        <v>2989739</v>
      </c>
      <c r="G84" s="6">
        <v>3210365</v>
      </c>
      <c r="H84" s="6">
        <v>3576462</v>
      </c>
      <c r="I84" s="6">
        <v>3631577</v>
      </c>
      <c r="J84" s="6">
        <v>3457398</v>
      </c>
      <c r="K84" s="6">
        <v>3264310</v>
      </c>
      <c r="L84" s="6">
        <v>2676457</v>
      </c>
      <c r="M84" s="6">
        <v>2653852</v>
      </c>
      <c r="N84" s="5">
        <v>22.5</v>
      </c>
      <c r="O84" s="6">
        <v>34385021</v>
      </c>
      <c r="P84" s="5">
        <v>11.3</v>
      </c>
    </row>
    <row r="85" spans="1:16" x14ac:dyDescent="0.25">
      <c r="A85" s="5" t="s">
        <v>45</v>
      </c>
      <c r="B85" s="6">
        <v>1486348</v>
      </c>
      <c r="C85" s="6">
        <v>1529661</v>
      </c>
      <c r="D85" s="6">
        <v>1936275</v>
      </c>
      <c r="E85" s="6">
        <v>2205077</v>
      </c>
      <c r="F85" s="6">
        <v>2385246</v>
      </c>
      <c r="G85" s="6">
        <v>2527870</v>
      </c>
      <c r="H85" s="6">
        <v>2818795</v>
      </c>
      <c r="I85" s="6">
        <v>2848335</v>
      </c>
      <c r="J85" s="6">
        <v>2760601</v>
      </c>
      <c r="K85" s="6">
        <v>2590841</v>
      </c>
      <c r="L85" s="6">
        <v>2207558</v>
      </c>
      <c r="M85" s="6">
        <v>2250916</v>
      </c>
      <c r="N85" s="5">
        <v>27.2</v>
      </c>
      <c r="O85" s="6">
        <v>27549988</v>
      </c>
      <c r="P85" s="5">
        <v>13.4</v>
      </c>
    </row>
    <row r="86" spans="1:16" x14ac:dyDescent="0.25">
      <c r="A86" s="5" t="s">
        <v>46</v>
      </c>
      <c r="B86" s="6">
        <v>356802</v>
      </c>
      <c r="C86" s="6">
        <v>323250</v>
      </c>
      <c r="D86" s="6">
        <v>465848</v>
      </c>
      <c r="E86" s="6">
        <v>581048</v>
      </c>
      <c r="F86" s="6">
        <v>597648</v>
      </c>
      <c r="G86" s="6">
        <v>673342</v>
      </c>
      <c r="H86" s="6">
        <v>746100</v>
      </c>
      <c r="I86" s="6">
        <v>772744</v>
      </c>
      <c r="J86" s="6">
        <v>687154</v>
      </c>
      <c r="K86" s="6">
        <v>665178</v>
      </c>
      <c r="L86" s="6">
        <v>460356</v>
      </c>
      <c r="M86" s="6">
        <v>396018</v>
      </c>
      <c r="N86" s="5">
        <v>2.7</v>
      </c>
      <c r="O86" s="6">
        <v>6725628</v>
      </c>
      <c r="P86" s="5">
        <v>3.9</v>
      </c>
    </row>
    <row r="87" spans="1:16" x14ac:dyDescent="0.25">
      <c r="A87" s="5" t="s">
        <v>47</v>
      </c>
      <c r="B87" s="6">
        <v>19090</v>
      </c>
      <c r="C87" s="6">
        <v>17908</v>
      </c>
      <c r="D87" s="6">
        <v>21887</v>
      </c>
      <c r="E87" s="6">
        <v>24359</v>
      </c>
      <c r="F87" s="6">
        <v>26199</v>
      </c>
      <c r="G87" s="6">
        <v>26832</v>
      </c>
      <c r="H87" s="6">
        <v>28256</v>
      </c>
      <c r="I87" s="6">
        <v>28593</v>
      </c>
      <c r="J87" s="6">
        <v>27815</v>
      </c>
      <c r="K87" s="6">
        <v>27739</v>
      </c>
      <c r="L87" s="6">
        <v>24039</v>
      </c>
      <c r="M87" s="6">
        <v>23351</v>
      </c>
      <c r="N87" s="5">
        <v>17.2</v>
      </c>
      <c r="O87" s="6">
        <v>296087</v>
      </c>
      <c r="P87" s="5">
        <v>8.1</v>
      </c>
    </row>
    <row r="88" spans="1:16" x14ac:dyDescent="0.25">
      <c r="A88" s="5" t="s">
        <v>48</v>
      </c>
      <c r="B88" s="11">
        <v>23036393.609999999</v>
      </c>
      <c r="C88" s="11">
        <v>21813516</v>
      </c>
      <c r="D88" s="11">
        <v>27174801.369999997</v>
      </c>
      <c r="E88" s="11">
        <v>26509925.66</v>
      </c>
      <c r="F88" s="11">
        <v>25458959.259999998</v>
      </c>
      <c r="G88" s="11">
        <v>26671746.990000002</v>
      </c>
      <c r="H88" s="11">
        <v>26859804.629999999</v>
      </c>
      <c r="I88" s="11">
        <v>25873065</v>
      </c>
      <c r="J88" s="11">
        <v>26853419.93</v>
      </c>
      <c r="K88" s="11">
        <v>28837822.100000001</v>
      </c>
      <c r="L88" s="11">
        <v>27684627.579999998</v>
      </c>
      <c r="M88" s="11">
        <v>24660157.170000002</v>
      </c>
      <c r="N88" s="5">
        <v>-3.8</v>
      </c>
      <c r="O88" s="13">
        <f>SUM(B88:M88)</f>
        <v>311434239.30000001</v>
      </c>
      <c r="P88" s="5">
        <v>2.9</v>
      </c>
    </row>
  </sheetData>
  <mergeCells count="15">
    <mergeCell ref="B33:P33"/>
    <mergeCell ref="B4:P4"/>
    <mergeCell ref="A7:P7"/>
    <mergeCell ref="A13:P13"/>
    <mergeCell ref="A19:P19"/>
    <mergeCell ref="A25:P25"/>
    <mergeCell ref="A71:P71"/>
    <mergeCell ref="A77:P77"/>
    <mergeCell ref="A83:P83"/>
    <mergeCell ref="A36:P36"/>
    <mergeCell ref="A42:P42"/>
    <mergeCell ref="A48:P48"/>
    <mergeCell ref="A54:P54"/>
    <mergeCell ref="B62:P62"/>
    <mergeCell ref="A65:P65"/>
  </mergeCells>
  <conditionalFormatting sqref="N37:N41">
    <cfRule type="cellIs" dxfId="65" priority="79" operator="lessThan">
      <formula>0</formula>
    </cfRule>
    <cfRule type="cellIs" dxfId="64" priority="80" operator="greaterThan">
      <formula>0</formula>
    </cfRule>
  </conditionalFormatting>
  <conditionalFormatting sqref="N66:N70">
    <cfRule type="cellIs" dxfId="63" priority="77" operator="lessThan">
      <formula>0</formula>
    </cfRule>
    <cfRule type="cellIs" dxfId="62" priority="78" operator="greaterThan">
      <formula>0</formula>
    </cfRule>
  </conditionalFormatting>
  <conditionalFormatting sqref="N72:N76">
    <cfRule type="cellIs" dxfId="61" priority="75" operator="lessThan">
      <formula>0</formula>
    </cfRule>
    <cfRule type="cellIs" dxfId="60" priority="76" operator="greaterThan">
      <formula>0</formula>
    </cfRule>
  </conditionalFormatting>
  <conditionalFormatting sqref="N78:N82">
    <cfRule type="cellIs" dxfId="59" priority="73" operator="lessThan">
      <formula>0</formula>
    </cfRule>
    <cfRule type="cellIs" dxfId="58" priority="74" operator="greaterThan">
      <formula>0</formula>
    </cfRule>
  </conditionalFormatting>
  <conditionalFormatting sqref="N84:N88"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P66:P70">
    <cfRule type="cellIs" dxfId="55" priority="67" operator="lessThan">
      <formula>0</formula>
    </cfRule>
    <cfRule type="cellIs" dxfId="54" priority="68" operator="greaterThan">
      <formula>0</formula>
    </cfRule>
  </conditionalFormatting>
  <conditionalFormatting sqref="P73:P76">
    <cfRule type="cellIs" dxfId="53" priority="65" operator="lessThan">
      <formula>0</formula>
    </cfRule>
    <cfRule type="cellIs" dxfId="52" priority="66" operator="greaterThan">
      <formula>0</formula>
    </cfRule>
  </conditionalFormatting>
  <conditionalFormatting sqref="P78:P82">
    <cfRule type="cellIs" dxfId="51" priority="63" operator="lessThan">
      <formula>0</formula>
    </cfRule>
    <cfRule type="cellIs" dxfId="50" priority="64" operator="greaterThan">
      <formula>0</formula>
    </cfRule>
  </conditionalFormatting>
  <conditionalFormatting sqref="P84:P88">
    <cfRule type="cellIs" dxfId="49" priority="61" operator="lessThan">
      <formula>0</formula>
    </cfRule>
    <cfRule type="cellIs" dxfId="48" priority="62" operator="greaterThan">
      <formula>0</formula>
    </cfRule>
  </conditionalFormatting>
  <conditionalFormatting sqref="P72">
    <cfRule type="cellIs" dxfId="47" priority="59" operator="lessThan">
      <formula>0</formula>
    </cfRule>
    <cfRule type="cellIs" dxfId="46" priority="60" operator="greaterThan">
      <formula>0</formula>
    </cfRule>
  </conditionalFormatting>
  <conditionalFormatting sqref="P37:P41">
    <cfRule type="cellIs" dxfId="45" priority="57" operator="lessThan">
      <formula>0</formula>
    </cfRule>
    <cfRule type="cellIs" dxfId="44" priority="58" operator="greaterThan">
      <formula>0</formula>
    </cfRule>
  </conditionalFormatting>
  <conditionalFormatting sqref="P43:P47">
    <cfRule type="cellIs" dxfId="43" priority="55" operator="lessThan">
      <formula>0</formula>
    </cfRule>
    <cfRule type="cellIs" dxfId="42" priority="56" operator="greaterThan">
      <formula>0</formula>
    </cfRule>
  </conditionalFormatting>
  <conditionalFormatting sqref="P49:P53">
    <cfRule type="cellIs" dxfId="41" priority="53" operator="lessThan">
      <formula>0</formula>
    </cfRule>
    <cfRule type="cellIs" dxfId="40" priority="54" operator="greaterThan">
      <formula>0</formula>
    </cfRule>
  </conditionalFormatting>
  <conditionalFormatting sqref="P55:P59">
    <cfRule type="cellIs" dxfId="39" priority="51" operator="lessThan">
      <formula>0</formula>
    </cfRule>
    <cfRule type="cellIs" dxfId="38" priority="52" operator="greaterThan">
      <formula>0</formula>
    </cfRule>
  </conditionalFormatting>
  <conditionalFormatting sqref="N43:N47">
    <cfRule type="cellIs" dxfId="37" priority="49" operator="lessThan">
      <formula>0</formula>
    </cfRule>
    <cfRule type="cellIs" dxfId="36" priority="50" operator="greaterThan">
      <formula>0</formula>
    </cfRule>
  </conditionalFormatting>
  <conditionalFormatting sqref="N49:N53"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N55:N59">
    <cfRule type="cellIs" dxfId="33" priority="45" operator="lessThan">
      <formula>0</formula>
    </cfRule>
    <cfRule type="cellIs" dxfId="32" priority="46" operator="greaterThan">
      <formula>0</formula>
    </cfRule>
  </conditionalFormatting>
  <conditionalFormatting sqref="N8:N12">
    <cfRule type="cellIs" dxfId="31" priority="29" operator="lessThan">
      <formula>0</formula>
    </cfRule>
    <cfRule type="cellIs" dxfId="30" priority="30" operator="greaterThan">
      <formula>0</formula>
    </cfRule>
  </conditionalFormatting>
  <conditionalFormatting sqref="N14:N18">
    <cfRule type="cellIs" dxfId="29" priority="13" operator="lessThan">
      <formula>0</formula>
    </cfRule>
    <cfRule type="cellIs" dxfId="28" priority="14" operator="greaterThan">
      <formula>0</formula>
    </cfRule>
  </conditionalFormatting>
  <conditionalFormatting sqref="N20:N24">
    <cfRule type="cellIs" dxfId="27" priority="11" operator="lessThan">
      <formula>0</formula>
    </cfRule>
    <cfRule type="cellIs" dxfId="26" priority="12" operator="greaterThan">
      <formula>0</formula>
    </cfRule>
  </conditionalFormatting>
  <conditionalFormatting sqref="N26:N30">
    <cfRule type="cellIs" dxfId="25" priority="9" operator="lessThan">
      <formula>0</formula>
    </cfRule>
    <cfRule type="cellIs" dxfId="24" priority="10" operator="greaterThan">
      <formula>0</formula>
    </cfRule>
  </conditionalFormatting>
  <conditionalFormatting sqref="P8:P12">
    <cfRule type="cellIs" dxfId="23" priority="7" operator="lessThan">
      <formula>0</formula>
    </cfRule>
    <cfRule type="cellIs" dxfId="22" priority="8" operator="greaterThan">
      <formula>0</formula>
    </cfRule>
  </conditionalFormatting>
  <conditionalFormatting sqref="P14:P18">
    <cfRule type="cellIs" dxfId="21" priority="5" operator="lessThan">
      <formula>0</formula>
    </cfRule>
    <cfRule type="cellIs" dxfId="20" priority="6" operator="greaterThan">
      <formula>0</formula>
    </cfRule>
  </conditionalFormatting>
  <conditionalFormatting sqref="P20:P24">
    <cfRule type="cellIs" dxfId="19" priority="3" operator="lessThan">
      <formula>0</formula>
    </cfRule>
    <cfRule type="cellIs" dxfId="18" priority="4" operator="greaterThan">
      <formula>0</formula>
    </cfRule>
  </conditionalFormatting>
  <conditionalFormatting sqref="P26:P30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" right="0.7" top="0.78740157499999996" bottom="0.78740157499999996" header="0.3" footer="0.3"/>
  <ignoredErrors>
    <ignoredError sqref="A37:P59" formula="1"/>
    <ignoredError sqref="A13:P13 A8:C8 A9:C12 A19:P19 A14:C14 A15:C18 A25:P25 A20:C20 A21:C24 A27:C30 A26:C26 O8 O10:O12 O9 O14 O15:O18 O20 O21:O24 O26 O27:O30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N80"/>
  <sheetViews>
    <sheetView zoomScale="80" zoomScaleNormal="80" workbookViewId="0">
      <selection activeCell="A2" sqref="A2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53</v>
      </c>
    </row>
    <row r="4" spans="1:14" x14ac:dyDescent="0.25">
      <c r="B4" s="23">
        <v>2020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x14ac:dyDescent="0.25">
      <c r="A5" s="1"/>
      <c r="B5" s="9" t="s">
        <v>32</v>
      </c>
      <c r="C5" s="9" t="s">
        <v>33</v>
      </c>
      <c r="D5" s="9" t="s">
        <v>34</v>
      </c>
      <c r="E5" s="9" t="s">
        <v>14</v>
      </c>
      <c r="F5" s="9" t="s">
        <v>35</v>
      </c>
      <c r="G5" s="9" t="s">
        <v>36</v>
      </c>
      <c r="H5" s="9" t="s">
        <v>37</v>
      </c>
      <c r="I5" s="9" t="s">
        <v>15</v>
      </c>
      <c r="J5" s="9" t="s">
        <v>16</v>
      </c>
      <c r="K5" s="9" t="s">
        <v>38</v>
      </c>
      <c r="L5" s="9" t="s">
        <v>18</v>
      </c>
      <c r="M5" s="9" t="s">
        <v>39</v>
      </c>
      <c r="N5" s="9" t="s">
        <v>40</v>
      </c>
    </row>
    <row r="6" spans="1:14" x14ac:dyDescent="0.25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5" t="s">
        <v>44</v>
      </c>
      <c r="B7" s="6">
        <f>'DE_VIE Gruppe inkl. MLA und KSC'!B8</f>
        <v>2093673</v>
      </c>
      <c r="C7" s="6">
        <f>'DE_VIE Gruppe inkl. MLA und KSC'!C8</f>
        <v>2017461</v>
      </c>
      <c r="D7" s="6">
        <f>'DE_VIE Gruppe inkl. MLA und KSC'!D8</f>
        <v>808454</v>
      </c>
      <c r="E7" s="6">
        <f>'DE_VIE only'!E7</f>
        <v>12632</v>
      </c>
      <c r="F7" s="6">
        <f>'DE_VIE only'!F7</f>
        <v>20202</v>
      </c>
      <c r="G7" s="6">
        <f>'DE_VIE only'!G7</f>
        <v>138124</v>
      </c>
      <c r="H7" s="6">
        <f>'DE_VIE only'!H7</f>
        <v>576370</v>
      </c>
      <c r="I7" s="6">
        <f>'DE_VIE only'!I7</f>
        <v>797716</v>
      </c>
      <c r="J7" s="6">
        <f>'DE_VIE only'!J7</f>
        <v>562247</v>
      </c>
      <c r="K7" s="6">
        <f>'DE_VIE only'!K7</f>
        <v>378107</v>
      </c>
      <c r="L7" s="6">
        <f>'DE_VIE only'!L7</f>
        <v>181115</v>
      </c>
      <c r="M7" s="6">
        <f>'DE_VIE only'!M7</f>
        <v>226837</v>
      </c>
      <c r="N7" s="6">
        <f>'DE_VIE Gruppe inkl. MLA und KSC'!O8</f>
        <v>7812938</v>
      </c>
    </row>
    <row r="8" spans="1:14" x14ac:dyDescent="0.25">
      <c r="A8" s="5" t="s">
        <v>45</v>
      </c>
      <c r="B8" s="6">
        <f>'DE_VIE Gruppe inkl. MLA und KSC'!B9</f>
        <v>1663642</v>
      </c>
      <c r="C8" s="6">
        <f>'DE_VIE Gruppe inkl. MLA und KSC'!C9</f>
        <v>1631827</v>
      </c>
      <c r="D8" s="6">
        <f>'DE_VIE Gruppe inkl. MLA und KSC'!D9</f>
        <v>656558</v>
      </c>
      <c r="E8" s="6">
        <f>'DE_VIE only'!E8</f>
        <v>12263</v>
      </c>
      <c r="F8" s="6">
        <f>'DE_VIE only'!F8</f>
        <v>19531</v>
      </c>
      <c r="G8" s="6">
        <f>'DE_VIE only'!G8</f>
        <v>120802</v>
      </c>
      <c r="H8" s="6">
        <f>'DE_VIE only'!H8</f>
        <v>486402</v>
      </c>
      <c r="I8" s="6">
        <f>'DE_VIE only'!I8</f>
        <v>663369</v>
      </c>
      <c r="J8" s="6">
        <f>'DE_VIE only'!J8</f>
        <v>453282</v>
      </c>
      <c r="K8" s="6">
        <f>'DE_VIE only'!K8</f>
        <v>279870</v>
      </c>
      <c r="L8" s="6">
        <f>'DE_VIE only'!L8</f>
        <v>138670</v>
      </c>
      <c r="M8" s="6">
        <f>'DE_VIE only'!M8</f>
        <v>172664</v>
      </c>
      <c r="N8" s="6">
        <f>'DE_VIE Gruppe inkl. MLA und KSC'!O9</f>
        <v>6298880</v>
      </c>
    </row>
    <row r="9" spans="1:14" x14ac:dyDescent="0.25">
      <c r="A9" s="5" t="s">
        <v>46</v>
      </c>
      <c r="B9" s="6">
        <f>'DE_VIE Gruppe inkl. MLA und KSC'!B10</f>
        <v>426678</v>
      </c>
      <c r="C9" s="6">
        <f>'DE_VIE Gruppe inkl. MLA und KSC'!C10</f>
        <v>384614</v>
      </c>
      <c r="D9" s="6">
        <f>'DE_VIE Gruppe inkl. MLA und KSC'!D10</f>
        <v>150494</v>
      </c>
      <c r="E9" s="6">
        <f>'DE_VIE only'!E9</f>
        <v>324</v>
      </c>
      <c r="F9" s="6">
        <f>'DE_VIE only'!F9</f>
        <v>472</v>
      </c>
      <c r="G9" s="6">
        <f>'DE_VIE only'!G9</f>
        <v>17296</v>
      </c>
      <c r="H9" s="6">
        <f>'DE_VIE only'!H9</f>
        <v>89412</v>
      </c>
      <c r="I9" s="6">
        <f>'DE_VIE only'!I9</f>
        <v>133098</v>
      </c>
      <c r="J9" s="6">
        <f>'DE_VIE only'!J9</f>
        <v>107294</v>
      </c>
      <c r="K9" s="6">
        <f>'DE_VIE only'!K9</f>
        <v>96188</v>
      </c>
      <c r="L9" s="6">
        <f>'DE_VIE only'!L9</f>
        <v>40612</v>
      </c>
      <c r="M9" s="6">
        <f>'DE_VIE only'!M9</f>
        <v>51464</v>
      </c>
      <c r="N9" s="6">
        <f>'DE_VIE Gruppe inkl. MLA und KSC'!O10</f>
        <v>1497946</v>
      </c>
    </row>
    <row r="10" spans="1:14" x14ac:dyDescent="0.25">
      <c r="A10" s="5" t="s">
        <v>47</v>
      </c>
      <c r="B10" s="6">
        <f>'DE_VIE Gruppe inkl. MLA und KSC'!B11</f>
        <v>19507</v>
      </c>
      <c r="C10" s="6">
        <f>'DE_VIE Gruppe inkl. MLA und KSC'!C11</f>
        <v>18627</v>
      </c>
      <c r="D10" s="6">
        <f>'DE_VIE Gruppe inkl. MLA und KSC'!D11</f>
        <v>10479</v>
      </c>
      <c r="E10" s="6">
        <f>'DE_VIE only'!E10</f>
        <v>960</v>
      </c>
      <c r="F10" s="6">
        <f>'DE_VIE only'!F10</f>
        <v>1067</v>
      </c>
      <c r="G10" s="6">
        <f>'DE_VIE only'!G10</f>
        <v>2453</v>
      </c>
      <c r="H10" s="6">
        <f>'DE_VIE only'!H10</f>
        <v>7648</v>
      </c>
      <c r="I10" s="6">
        <f>'DE_VIE only'!I10</f>
        <v>10494</v>
      </c>
      <c r="J10" s="6">
        <f>'DE_VIE only'!J10</f>
        <v>9335</v>
      </c>
      <c r="K10" s="6">
        <f>'DE_VIE only'!K10</f>
        <v>6986</v>
      </c>
      <c r="L10" s="6">
        <f>'DE_VIE only'!L10</f>
        <v>4247</v>
      </c>
      <c r="M10" s="6">
        <f>'DE_VIE only'!M10</f>
        <v>4077</v>
      </c>
      <c r="N10" s="6">
        <f>'DE_VIE Gruppe inkl. MLA und KSC'!O11</f>
        <v>95880</v>
      </c>
    </row>
    <row r="11" spans="1:14" x14ac:dyDescent="0.25">
      <c r="A11" s="5" t="s">
        <v>48</v>
      </c>
      <c r="B11" s="10">
        <f>'DE_VIE Gruppe inkl. MLA und KSC'!B12</f>
        <v>20356489.949999999</v>
      </c>
      <c r="C11" s="10">
        <f>'DE_VIE Gruppe inkl. MLA und KSC'!C12</f>
        <v>20824035</v>
      </c>
      <c r="D11" s="10">
        <f>'DE_VIE Gruppe inkl. MLA und KSC'!D12</f>
        <v>22143747</v>
      </c>
      <c r="E11" s="10">
        <f>'DE_VIE only'!E11</f>
        <v>14538631.26</v>
      </c>
      <c r="F11" s="10">
        <f>'DE_VIE only'!F11</f>
        <v>15545000</v>
      </c>
      <c r="G11" s="10">
        <f>'DE_VIE only'!G11</f>
        <v>14422685</v>
      </c>
      <c r="H11" s="10">
        <f>'DE_VIE only'!H11</f>
        <v>15846510.439999999</v>
      </c>
      <c r="I11" s="10">
        <f>'DE_VIE only'!I11</f>
        <v>16048856.9</v>
      </c>
      <c r="J11" s="10">
        <f>'DE_VIE only'!J11</f>
        <v>18152517</v>
      </c>
      <c r="K11" s="10">
        <f>'DE_VIE only'!K11</f>
        <v>19536989</v>
      </c>
      <c r="L11" s="10">
        <f>'DE_VIE only'!L11</f>
        <v>20805034</v>
      </c>
      <c r="M11" s="10">
        <f>'DE_VIE only'!M11</f>
        <v>19667495.670000002</v>
      </c>
      <c r="N11" s="10">
        <f>'DE_VIE Gruppe inkl. MLA und KSC'!O12</f>
        <v>217887991.22000003</v>
      </c>
    </row>
    <row r="12" spans="1:14" x14ac:dyDescent="0.25">
      <c r="A12" s="15" t="s">
        <v>55</v>
      </c>
      <c r="B12" s="6">
        <v>799573</v>
      </c>
      <c r="C12" s="6">
        <f>'DE_VIE only'!C12</f>
        <v>754318</v>
      </c>
      <c r="D12" s="6">
        <f>'DE_VIE only'!D12</f>
        <v>458518</v>
      </c>
      <c r="E12" s="6">
        <f>'DE_VIE only'!E12</f>
        <v>87845</v>
      </c>
      <c r="F12" s="6">
        <f>'DE_VIE only'!F12</f>
        <v>95268</v>
      </c>
      <c r="G12" s="6">
        <f>'DE_VIE only'!G12</f>
        <v>122785</v>
      </c>
      <c r="H12" s="6">
        <f>'DE_VIE only'!H12</f>
        <v>301653</v>
      </c>
      <c r="I12" s="6">
        <f>'DE_VIE only'!I12</f>
        <v>393127</v>
      </c>
      <c r="J12" s="6">
        <f>'DE_VIE only'!J12</f>
        <v>342185</v>
      </c>
      <c r="K12" s="6">
        <f>'DE_VIE only'!K12</f>
        <v>264648</v>
      </c>
      <c r="L12" s="6">
        <f>'DE_VIE only'!L12</f>
        <v>185819</v>
      </c>
      <c r="M12" s="6">
        <f>'DE_VIE only'!M12</f>
        <v>181942</v>
      </c>
      <c r="N12" s="6">
        <f>SUM(B12:M12)</f>
        <v>3987681</v>
      </c>
    </row>
    <row r="13" spans="1:14" x14ac:dyDescent="0.25">
      <c r="A13" s="5" t="s">
        <v>56</v>
      </c>
      <c r="B13" s="8">
        <f>B9/B7*100</f>
        <v>20.379400221524566</v>
      </c>
      <c r="C13" s="8">
        <f>C9/C7*100</f>
        <v>19.064259482587271</v>
      </c>
      <c r="D13" s="8">
        <f>'DE_VIE only'!D13</f>
        <v>18.615035611178868</v>
      </c>
      <c r="E13" s="8">
        <f>'DE_VIE only'!E13</f>
        <v>2.5649145028499047</v>
      </c>
      <c r="F13" s="8">
        <f>'DE_VIE only'!F13</f>
        <v>2.3364023364023363</v>
      </c>
      <c r="G13" s="8">
        <f>'DE_VIE only'!G13</f>
        <v>12.522081607830646</v>
      </c>
      <c r="H13" s="8">
        <f>'DE_VIE only'!H13</f>
        <v>15.512951749744088</v>
      </c>
      <c r="I13" s="8">
        <f>'DE_VIE only'!I13</f>
        <v>16.684885347667592</v>
      </c>
      <c r="J13" s="8">
        <f>'DE_VIE only'!J13</f>
        <v>19.083072030619995</v>
      </c>
      <c r="K13" s="8">
        <f>'DE_VIE only'!K13</f>
        <v>25.439359757952111</v>
      </c>
      <c r="L13" s="8">
        <f>'DE_VIE only'!L13</f>
        <v>22.423322198603096</v>
      </c>
      <c r="M13" s="8">
        <f>'DE_VIE only'!M13</f>
        <v>22.687656775570122</v>
      </c>
      <c r="N13" s="8">
        <f>N9/N7*100</f>
        <v>19.172633905452724</v>
      </c>
    </row>
    <row r="14" spans="1:14" x14ac:dyDescent="0.25">
      <c r="A14" s="20" t="s">
        <v>54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x14ac:dyDescent="0.25">
      <c r="A15" s="5" t="s">
        <v>44</v>
      </c>
      <c r="B15" s="8">
        <f t="shared" ref="B15:C20" si="0">(B7/B27-1)*100</f>
        <v>14.350685419321296</v>
      </c>
      <c r="C15" s="8">
        <f t="shared" si="0"/>
        <v>8.2510055331149736</v>
      </c>
      <c r="D15" s="8">
        <f>'DE_VIE only'!D15</f>
        <v>-65.817184892407852</v>
      </c>
      <c r="E15" s="8">
        <f>'DE_VIE only'!E15</f>
        <v>-99.53968101264347</v>
      </c>
      <c r="F15" s="8">
        <f>'DE_VIE only'!F15</f>
        <v>-99.297849512071096</v>
      </c>
      <c r="G15" s="8">
        <f>'DE_VIE only'!G15</f>
        <v>-95.373055831918023</v>
      </c>
      <c r="H15" s="8">
        <f>'DE_VIE only'!H15</f>
        <v>-81.768520275827157</v>
      </c>
      <c r="I15" s="8">
        <f>'DE_VIE only'!I15</f>
        <v>-74.683880140398983</v>
      </c>
      <c r="J15" s="8">
        <f>'DE_VIE only'!J15</f>
        <v>-81.11624495241</v>
      </c>
      <c r="K15" s="8">
        <f>'DE_VIE only'!K15</f>
        <v>-86.724036773140426</v>
      </c>
      <c r="L15" s="8">
        <f>'DE_VIE only'!L15</f>
        <v>-92.425794828387993</v>
      </c>
      <c r="M15" s="8">
        <f>'DE_VIE only'!M15</f>
        <v>-90.804544116800528</v>
      </c>
      <c r="N15" s="8">
        <f>'DE_VIE only'!N15</f>
        <v>-75.324075034736225</v>
      </c>
    </row>
    <row r="16" spans="1:14" x14ac:dyDescent="0.25">
      <c r="A16" s="5" t="s">
        <v>45</v>
      </c>
      <c r="B16" s="8">
        <f t="shared" si="0"/>
        <v>14.882327309690368</v>
      </c>
      <c r="C16" s="8">
        <f t="shared" si="0"/>
        <v>8.3407305409179067</v>
      </c>
      <c r="D16" s="8">
        <f>'DE_VIE only'!D16</f>
        <v>-64.144516780139838</v>
      </c>
      <c r="E16" s="8">
        <f>'DE_VIE only'!E16</f>
        <v>-99.414491560666704</v>
      </c>
      <c r="F16" s="8">
        <f>'DE_VIE only'!F16</f>
        <v>-99.119677998034817</v>
      </c>
      <c r="G16" s="8">
        <f>'DE_VIE only'!G16</f>
        <v>-94.69910224112806</v>
      </c>
      <c r="H16" s="8">
        <f>'DE_VIE only'!H16</f>
        <v>-79.357137036810684</v>
      </c>
      <c r="I16" s="8">
        <f>'DE_VIE only'!I16</f>
        <v>-71.951163823174994</v>
      </c>
      <c r="J16" s="8">
        <f>'DE_VIE only'!J16</f>
        <v>-79.819063350088371</v>
      </c>
      <c r="K16" s="8">
        <f>'DE_VIE only'!K16</f>
        <v>-86.722439347920769</v>
      </c>
      <c r="L16" s="8">
        <f>'DE_VIE only'!L16</f>
        <v>-92.555258429222349</v>
      </c>
      <c r="M16" s="8">
        <f>'DE_VIE only'!M16</f>
        <v>-91.379812173524073</v>
      </c>
      <c r="N16" s="8">
        <f>'DE_VIE only'!N16</f>
        <v>-74.098205406090017</v>
      </c>
    </row>
    <row r="17" spans="1:14" x14ac:dyDescent="0.25">
      <c r="A17" s="5" t="s">
        <v>46</v>
      </c>
      <c r="B17" s="8">
        <f t="shared" si="0"/>
        <v>13.307025557137099</v>
      </c>
      <c r="C17" s="8">
        <f t="shared" si="0"/>
        <v>9.7930963609166746</v>
      </c>
      <c r="D17" s="8">
        <f>'DE_VIE only'!D17</f>
        <v>-70.61754427068081</v>
      </c>
      <c r="E17" s="8">
        <f>'DE_VIE only'!E17</f>
        <v>-99.948099380075931</v>
      </c>
      <c r="F17" s="8">
        <f>'DE_VIE only'!F17</f>
        <v>-99.925469996936684</v>
      </c>
      <c r="G17" s="8">
        <f>'DE_VIE only'!G17</f>
        <v>-97.493928979199154</v>
      </c>
      <c r="H17" s="8">
        <f>'DE_VIE only'!H17</f>
        <v>-88.677668368587405</v>
      </c>
      <c r="I17" s="8">
        <f>'DE_VIE only'!I17</f>
        <v>-82.857474047551577</v>
      </c>
      <c r="J17" s="8">
        <f>'DE_VIE only'!J17</f>
        <v>-85.164731844100686</v>
      </c>
      <c r="K17" s="8">
        <f>'DE_VIE only'!K17</f>
        <v>-86.886399144919281</v>
      </c>
      <c r="L17" s="8">
        <f>'DE_VIE only'!L17</f>
        <v>-92.23735215187358</v>
      </c>
      <c r="M17" s="8">
        <f>'DE_VIE only'!M17</f>
        <v>-88.739716436198151</v>
      </c>
      <c r="N17" s="8">
        <f>'DE_VIE only'!N17</f>
        <v>-79.16586461162548</v>
      </c>
    </row>
    <row r="18" spans="1:14" x14ac:dyDescent="0.25">
      <c r="A18" s="5" t="s">
        <v>47</v>
      </c>
      <c r="B18" s="8">
        <f t="shared" si="0"/>
        <v>7.3523746629244435</v>
      </c>
      <c r="C18" s="8">
        <f t="shared" si="0"/>
        <v>7.9012917801077442</v>
      </c>
      <c r="D18" s="8">
        <f>'DE_VIE only'!D18</f>
        <v>-49.882825577502508</v>
      </c>
      <c r="E18" s="8">
        <f>'DE_VIE only'!E18</f>
        <v>-95.797215655371687</v>
      </c>
      <c r="F18" s="8">
        <f>'DE_VIE only'!F18</f>
        <v>-95.6229232473233</v>
      </c>
      <c r="G18" s="8">
        <f>'DE_VIE only'!G18</f>
        <v>-89.914066033469027</v>
      </c>
      <c r="H18" s="8">
        <f>'DE_VIE only'!H18</f>
        <v>-69.613413325916795</v>
      </c>
      <c r="I18" s="8">
        <f>'DE_VIE only'!I18</f>
        <v>-57.507288629737609</v>
      </c>
      <c r="J18" s="8">
        <f>'DE_VIE only'!J18</f>
        <v>-61.474970079650035</v>
      </c>
      <c r="K18" s="8">
        <f>'DE_VIE only'!K18</f>
        <v>-70.34427134185168</v>
      </c>
      <c r="L18" s="8">
        <f>'DE_VIE only'!L18</f>
        <v>-79.383495145631073</v>
      </c>
      <c r="M18" s="8">
        <f>'DE_VIE only'!M18</f>
        <v>-80.271944256266337</v>
      </c>
      <c r="N18" s="8">
        <f>'DE_VIE only'!N18</f>
        <v>-64.063237906762311</v>
      </c>
    </row>
    <row r="19" spans="1:14" x14ac:dyDescent="0.25">
      <c r="A19" s="5" t="s">
        <v>48</v>
      </c>
      <c r="B19" s="8">
        <f t="shared" si="0"/>
        <v>-4.0949089009426505</v>
      </c>
      <c r="C19" s="8">
        <f t="shared" si="0"/>
        <v>2.9925259007467675</v>
      </c>
      <c r="D19" s="8">
        <f>'DE_VIE only'!D19</f>
        <v>-12.11635725311192</v>
      </c>
      <c r="E19" s="8">
        <f>'DE_VIE only'!E19</f>
        <v>-38.226184442585186</v>
      </c>
      <c r="F19" s="8">
        <f>'DE_VIE only'!F19</f>
        <v>-34.302408603067171</v>
      </c>
      <c r="G19" s="8">
        <f>'DE_VIE only'!G19</f>
        <v>-34.875186793212563</v>
      </c>
      <c r="H19" s="8">
        <f>'DE_VIE only'!H19</f>
        <v>-32.128279383698697</v>
      </c>
      <c r="I19" s="8">
        <f>'DE_VIE only'!I19</f>
        <v>-31.924508810060892</v>
      </c>
      <c r="J19" s="8">
        <f>'DE_VIE only'!J19</f>
        <v>-27.137368581308962</v>
      </c>
      <c r="K19" s="8">
        <f>'DE_VIE only'!K19</f>
        <v>-26.680715938379397</v>
      </c>
      <c r="L19" s="8">
        <f>'DE_VIE only'!L19</f>
        <v>-21.803286439266188</v>
      </c>
      <c r="M19" s="8">
        <f>'DE_VIE only'!M19</f>
        <v>-13.48544226881565</v>
      </c>
      <c r="N19" s="8">
        <f>'DE_VIE only'!N19</f>
        <v>-23.226443211322724</v>
      </c>
    </row>
    <row r="20" spans="1:14" x14ac:dyDescent="0.25">
      <c r="A20" s="15" t="s">
        <v>55</v>
      </c>
      <c r="B20" s="8">
        <f t="shared" si="0"/>
        <v>7.3226418690555128</v>
      </c>
      <c r="C20" s="8">
        <f t="shared" si="0"/>
        <v>7.2094236298541947</v>
      </c>
      <c r="D20" s="8">
        <f>'DE_VIE only'!D20</f>
        <v>-46.591855490339739</v>
      </c>
      <c r="E20" s="8">
        <f>'DE_VIE only'!E20</f>
        <v>-90.686176799891427</v>
      </c>
      <c r="F20" s="8">
        <f>'DE_VIE only'!F20</f>
        <v>-90.36380022394242</v>
      </c>
      <c r="G20" s="8">
        <f>'DE_VIE only'!G20</f>
        <v>-87.428882088371012</v>
      </c>
      <c r="H20" s="8">
        <f>'DE_VIE only'!H20</f>
        <v>-70.570754850435762</v>
      </c>
      <c r="I20" s="8">
        <f>'DE_VIE only'!I20</f>
        <v>-60.882496343247198</v>
      </c>
      <c r="J20" s="8">
        <f>'DE_VIE only'!J20</f>
        <v>-64.98877586309213</v>
      </c>
      <c r="K20" s="8">
        <f>'DE_VIE only'!K20</f>
        <v>-72.56677989714926</v>
      </c>
      <c r="L20" s="8">
        <f>'DE_VIE only'!L20</f>
        <v>-77.86024067675443</v>
      </c>
      <c r="M20" s="8">
        <f>'DE_VIE only'!M20</f>
        <v>-78.622723534249801</v>
      </c>
      <c r="N20" s="8">
        <f>'DE_VIE only'!N20</f>
        <v>-63.342199445419077</v>
      </c>
    </row>
    <row r="21" spans="1:14" x14ac:dyDescent="0.25">
      <c r="A21" s="5" t="s">
        <v>58</v>
      </c>
      <c r="B21" s="8">
        <f>B13-B33</f>
        <v>-0.18771264996156134</v>
      </c>
      <c r="C21" s="8">
        <f>C13-C33</f>
        <v>0.26776564885544474</v>
      </c>
      <c r="D21" s="8">
        <f>'DE_VIE only'!D21</f>
        <v>-3.0412318696643474</v>
      </c>
      <c r="E21" s="8">
        <f>'DE_VIE only'!E21</f>
        <v>-20.183924496284263</v>
      </c>
      <c r="F21" s="8">
        <f>'DE_VIE only'!F21</f>
        <v>-19.674948436112654</v>
      </c>
      <c r="G21" s="8">
        <f>'DE_VIE only'!G21</f>
        <v>-10.597363925314426</v>
      </c>
      <c r="H21" s="8">
        <f>'DE_VIE only'!H21</f>
        <v>-9.4663612128674135</v>
      </c>
      <c r="I21" s="8">
        <f>'DE_VIE only'!I21</f>
        <v>-7.9553898648032906</v>
      </c>
      <c r="J21" s="8">
        <f>'DE_VIE only'!J21</f>
        <v>-5.2076960225644662</v>
      </c>
      <c r="K21" s="8">
        <f>'DE_VIE only'!K21</f>
        <v>-0.31497029934660148</v>
      </c>
      <c r="L21" s="8">
        <f>'DE_VIE only'!L21</f>
        <v>0.54433885629243051</v>
      </c>
      <c r="M21" s="8">
        <f>'DE_VIE only'!M21</f>
        <v>4.16029502745371</v>
      </c>
      <c r="N21" s="8">
        <f>'DE_VIE only'!N21</f>
        <v>-3.888654174282987</v>
      </c>
    </row>
    <row r="22" spans="1:14" x14ac:dyDescent="0.25">
      <c r="A22" s="18" t="s">
        <v>57</v>
      </c>
    </row>
    <row r="24" spans="1:14" x14ac:dyDescent="0.25">
      <c r="B24" s="23">
        <v>2019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x14ac:dyDescent="0.25">
      <c r="A25" s="1"/>
      <c r="B25" s="9" t="s">
        <v>32</v>
      </c>
      <c r="C25" s="9" t="s">
        <v>33</v>
      </c>
      <c r="D25" s="9" t="s">
        <v>34</v>
      </c>
      <c r="E25" s="9" t="s">
        <v>14</v>
      </c>
      <c r="F25" s="9" t="s">
        <v>35</v>
      </c>
      <c r="G25" s="9" t="s">
        <v>36</v>
      </c>
      <c r="H25" s="9" t="s">
        <v>37</v>
      </c>
      <c r="I25" s="9" t="s">
        <v>15</v>
      </c>
      <c r="J25" s="9" t="s">
        <v>16</v>
      </c>
      <c r="K25" s="9" t="s">
        <v>38</v>
      </c>
      <c r="L25" s="9" t="s">
        <v>18</v>
      </c>
      <c r="M25" s="9" t="s">
        <v>39</v>
      </c>
      <c r="N25" s="9" t="s">
        <v>40</v>
      </c>
    </row>
    <row r="26" spans="1:14" x14ac:dyDescent="0.25">
      <c r="A26" s="20" t="s">
        <v>31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x14ac:dyDescent="0.25">
      <c r="A27" s="5" t="s">
        <v>44</v>
      </c>
      <c r="B27" s="6">
        <f>'DE_VIE Gruppe inkl. MLA und KSC'!B37</f>
        <v>1830923</v>
      </c>
      <c r="C27" s="6">
        <f>'DE_VIE Gruppe inkl. MLA und KSC'!C37</f>
        <v>1863688</v>
      </c>
      <c r="D27" s="6">
        <f>'DE_VIE Gruppe inkl. MLA und KSC'!D37</f>
        <v>2365089</v>
      </c>
      <c r="E27" s="6">
        <f>'DE_VIE Gruppe inkl. MLA und KSC'!E37</f>
        <v>2744184</v>
      </c>
      <c r="F27" s="6">
        <f>'DE_VIE Gruppe inkl. MLA und KSC'!F37</f>
        <v>2877161</v>
      </c>
      <c r="G27" s="6">
        <f>'DE_VIE Gruppe inkl. MLA und KSC'!G37</f>
        <v>2985210</v>
      </c>
      <c r="H27" s="6">
        <f>'DE_VIE Gruppe inkl. MLA und KSC'!H37</f>
        <v>3161400</v>
      </c>
      <c r="I27" s="6">
        <f>'DE_VIE Gruppe inkl. MLA und KSC'!I37</f>
        <v>3151020</v>
      </c>
      <c r="J27" s="6">
        <f>'DE_VIE Gruppe inkl. MLA und KSC'!J37</f>
        <v>2977411</v>
      </c>
      <c r="K27" s="6">
        <f>'DE_VIE Gruppe inkl. MLA und KSC'!K37</f>
        <v>2848057</v>
      </c>
      <c r="L27" s="6">
        <f>'DE_VIE Gruppe inkl. MLA und KSC'!L37</f>
        <v>2391208</v>
      </c>
      <c r="M27" s="6">
        <f>'DE_VIE Gruppe inkl. MLA und KSC'!M37</f>
        <v>2466838</v>
      </c>
      <c r="N27" s="6">
        <f>'DE_VIE Gruppe inkl. MLA und KSC'!O37</f>
        <v>31662189</v>
      </c>
    </row>
    <row r="28" spans="1:14" x14ac:dyDescent="0.25">
      <c r="A28" s="5" t="s">
        <v>45</v>
      </c>
      <c r="B28" s="6">
        <f>'DE_VIE Gruppe inkl. MLA und KSC'!B38</f>
        <v>1448127</v>
      </c>
      <c r="C28" s="6">
        <f>'DE_VIE Gruppe inkl. MLA und KSC'!C38</f>
        <v>1506199</v>
      </c>
      <c r="D28" s="6">
        <f>'DE_VIE Gruppe inkl. MLA und KSC'!D38</f>
        <v>1831123</v>
      </c>
      <c r="E28" s="6">
        <f>'DE_VIE Gruppe inkl. MLA und KSC'!E38</f>
        <v>2094419</v>
      </c>
      <c r="F28" s="6">
        <f>'DE_VIE Gruppe inkl. MLA und KSC'!F38</f>
        <v>2218620</v>
      </c>
      <c r="G28" s="6">
        <f>'DE_VIE Gruppe inkl. MLA und KSC'!G38</f>
        <v>2278897</v>
      </c>
      <c r="H28" s="6">
        <f>'DE_VIE Gruppe inkl. MLA und KSC'!H38</f>
        <v>2356272</v>
      </c>
      <c r="I28" s="6">
        <f>'DE_VIE Gruppe inkl. MLA und KSC'!I38</f>
        <v>2365050</v>
      </c>
      <c r="J28" s="6">
        <f>'DE_VIE Gruppe inkl. MLA und KSC'!J38</f>
        <v>2246090</v>
      </c>
      <c r="K28" s="6">
        <f>'DE_VIE Gruppe inkl. MLA und KSC'!K38</f>
        <v>2107842</v>
      </c>
      <c r="L28" s="6">
        <f>'DE_VIE Gruppe inkl. MLA und KSC'!L38</f>
        <v>1862657</v>
      </c>
      <c r="M28" s="6">
        <f>'DE_VIE Gruppe inkl. MLA und KSC'!M38</f>
        <v>2003019</v>
      </c>
      <c r="N28" s="6">
        <f>'DE_VIE Gruppe inkl. MLA und KSC'!O38</f>
        <v>24318315</v>
      </c>
    </row>
    <row r="29" spans="1:14" x14ac:dyDescent="0.25">
      <c r="A29" s="5" t="s">
        <v>46</v>
      </c>
      <c r="B29" s="6">
        <f>'DE_VIE Gruppe inkl. MLA und KSC'!B39</f>
        <v>376568</v>
      </c>
      <c r="C29" s="6">
        <f>'DE_VIE Gruppe inkl. MLA und KSC'!C39</f>
        <v>350308</v>
      </c>
      <c r="D29" s="6">
        <f>'DE_VIE Gruppe inkl. MLA und KSC'!D39</f>
        <v>512190</v>
      </c>
      <c r="E29" s="6">
        <f>'DE_VIE Gruppe inkl. MLA und KSC'!E39</f>
        <v>624270</v>
      </c>
      <c r="F29" s="6">
        <f>'DE_VIE Gruppe inkl. MLA und KSC'!F39</f>
        <v>633302</v>
      </c>
      <c r="G29" s="6">
        <f>'DE_VIE Gruppe inkl. MLA und KSC'!G39</f>
        <v>690164</v>
      </c>
      <c r="H29" s="6">
        <f>'DE_VIE Gruppe inkl. MLA und KSC'!H39</f>
        <v>789696</v>
      </c>
      <c r="I29" s="6">
        <f>'DE_VIE Gruppe inkl. MLA und KSC'!I39</f>
        <v>776420</v>
      </c>
      <c r="J29" s="6">
        <f>'DE_VIE Gruppe inkl. MLA und KSC'!J39</f>
        <v>723236</v>
      </c>
      <c r="K29" s="6">
        <f>'DE_VIE Gruppe inkl. MLA und KSC'!K39</f>
        <v>733498</v>
      </c>
      <c r="L29" s="6">
        <f>'DE_VIE Gruppe inkl. MLA und KSC'!L39</f>
        <v>523172</v>
      </c>
      <c r="M29" s="6">
        <f>'DE_VIE Gruppe inkl. MLA und KSC'!M39</f>
        <v>457040</v>
      </c>
      <c r="N29" s="6">
        <f>'DE_VIE Gruppe inkl. MLA und KSC'!O39</f>
        <v>7189864</v>
      </c>
    </row>
    <row r="30" spans="1:14" x14ac:dyDescent="0.25">
      <c r="A30" s="5" t="s">
        <v>47</v>
      </c>
      <c r="B30" s="6">
        <f>'DE_VIE Gruppe inkl. MLA und KSC'!B40</f>
        <v>18171</v>
      </c>
      <c r="C30" s="6">
        <f>'DE_VIE Gruppe inkl. MLA und KSC'!C40</f>
        <v>17263</v>
      </c>
      <c r="D30" s="6">
        <f>'DE_VIE Gruppe inkl. MLA und KSC'!D40</f>
        <v>20909</v>
      </c>
      <c r="E30" s="6">
        <f>'DE_VIE Gruppe inkl. MLA und KSC'!E40</f>
        <v>22842</v>
      </c>
      <c r="F30" s="6">
        <f>'DE_VIE Gruppe inkl. MLA und KSC'!F40</f>
        <v>24377</v>
      </c>
      <c r="G30" s="6">
        <f>'DE_VIE Gruppe inkl. MLA und KSC'!G40</f>
        <v>24321</v>
      </c>
      <c r="H30" s="6">
        <f>'DE_VIE Gruppe inkl. MLA und KSC'!H40</f>
        <v>25169</v>
      </c>
      <c r="I30" s="6">
        <f>'DE_VIE Gruppe inkl. MLA und KSC'!I40</f>
        <v>24696</v>
      </c>
      <c r="J30" s="6">
        <f>'DE_VIE Gruppe inkl. MLA und KSC'!J40</f>
        <v>24231</v>
      </c>
      <c r="K30" s="6">
        <f>'DE_VIE Gruppe inkl. MLA und KSC'!K40</f>
        <v>23557</v>
      </c>
      <c r="L30" s="6">
        <f>'DE_VIE Gruppe inkl. MLA und KSC'!L40</f>
        <v>20600</v>
      </c>
      <c r="M30" s="6">
        <f>'DE_VIE Gruppe inkl. MLA und KSC'!M40</f>
        <v>20666</v>
      </c>
      <c r="N30" s="6">
        <f>'DE_VIE Gruppe inkl. MLA und KSC'!O40</f>
        <v>266802</v>
      </c>
    </row>
    <row r="31" spans="1:14" x14ac:dyDescent="0.25">
      <c r="A31" s="5" t="s">
        <v>48</v>
      </c>
      <c r="B31" s="10">
        <f>'DE_VIE Gruppe inkl. MLA und KSC'!B41</f>
        <v>21225661.450000003</v>
      </c>
      <c r="C31" s="10">
        <f>'DE_VIE Gruppe inkl. MLA und KSC'!C41</f>
        <v>20218976.879999999</v>
      </c>
      <c r="D31" s="10">
        <f>'DE_VIE Gruppe inkl. MLA und KSC'!D41</f>
        <v>25196664.939999998</v>
      </c>
      <c r="E31" s="10">
        <f>'DE_VIE Gruppe inkl. MLA und KSC'!E41</f>
        <v>23535265.109999999</v>
      </c>
      <c r="F31" s="10">
        <f>'DE_VIE Gruppe inkl. MLA und KSC'!F41</f>
        <v>23661445.829999998</v>
      </c>
      <c r="G31" s="10">
        <f>'DE_VIE Gruppe inkl. MLA und KSC'!G41</f>
        <v>22146220.91</v>
      </c>
      <c r="H31" s="10">
        <f>'DE_VIE Gruppe inkl. MLA und KSC'!H41</f>
        <v>23347736.43</v>
      </c>
      <c r="I31" s="10">
        <f>'DE_VIE Gruppe inkl. MLA und KSC'!I41</f>
        <v>23575087.920000002</v>
      </c>
      <c r="J31" s="10">
        <f>'DE_VIE Gruppe inkl. MLA und KSC'!J41</f>
        <v>24913342.609999999</v>
      </c>
      <c r="K31" s="10">
        <f>'DE_VIE Gruppe inkl. MLA und KSC'!K41</f>
        <v>26646453.59</v>
      </c>
      <c r="L31" s="10">
        <f>'DE_VIE Gruppe inkl. MLA und KSC'!L41</f>
        <v>26606020.960000001</v>
      </c>
      <c r="M31" s="10">
        <f>'DE_VIE Gruppe inkl. MLA und KSC'!M41</f>
        <v>22733163.280000001</v>
      </c>
      <c r="N31" s="10">
        <f>'DE_VIE Gruppe inkl. MLA und KSC'!O41</f>
        <v>283806039.91000009</v>
      </c>
    </row>
    <row r="32" spans="1:14" x14ac:dyDescent="0.25">
      <c r="A32" s="15" t="s">
        <v>55</v>
      </c>
      <c r="B32" s="6">
        <v>745018</v>
      </c>
      <c r="C32" s="6">
        <f>703.593*$B$80</f>
        <v>703593</v>
      </c>
      <c r="D32" s="6">
        <f>858.517*$B$80</f>
        <v>858517</v>
      </c>
      <c r="E32" s="6">
        <f>943.168*1000</f>
        <v>943168</v>
      </c>
      <c r="F32" s="6">
        <f>988.647*1000</f>
        <v>988647</v>
      </c>
      <c r="G32" s="6">
        <f>976.723*1000</f>
        <v>976723</v>
      </c>
      <c r="H32" s="6">
        <f>1025.011*1000</f>
        <v>1025011</v>
      </c>
      <c r="I32" s="6">
        <f>1004.99*1000</f>
        <v>1004990</v>
      </c>
      <c r="J32" s="6">
        <f>977.358*1000</f>
        <v>977358</v>
      </c>
      <c r="K32" s="6">
        <f>964.699*1000</f>
        <v>964699</v>
      </c>
      <c r="L32" s="6">
        <f>839.3*1000</f>
        <v>839300</v>
      </c>
      <c r="M32" s="6">
        <f>851.1*1000</f>
        <v>851100</v>
      </c>
      <c r="N32" s="6">
        <f>10878.124*1000</f>
        <v>10878124</v>
      </c>
    </row>
    <row r="33" spans="1:14" x14ac:dyDescent="0.25">
      <c r="A33" s="5" t="s">
        <v>56</v>
      </c>
      <c r="B33" s="8">
        <f>B29/B27*100</f>
        <v>20.567112871486128</v>
      </c>
      <c r="C33" s="8">
        <f t="shared" ref="C33:N33" si="1">C29/C27*100</f>
        <v>18.796493833731827</v>
      </c>
      <c r="D33" s="8">
        <f t="shared" si="1"/>
        <v>21.656267480843216</v>
      </c>
      <c r="E33" s="8">
        <f t="shared" si="1"/>
        <v>22.748838999134168</v>
      </c>
      <c r="F33" s="8">
        <f t="shared" si="1"/>
        <v>22.011350772514991</v>
      </c>
      <c r="G33" s="8">
        <f t="shared" si="1"/>
        <v>23.119445533145072</v>
      </c>
      <c r="H33" s="8">
        <f t="shared" si="1"/>
        <v>24.979312962611502</v>
      </c>
      <c r="I33" s="8">
        <f t="shared" si="1"/>
        <v>24.640275212470883</v>
      </c>
      <c r="J33" s="8">
        <f t="shared" si="1"/>
        <v>24.290768053184461</v>
      </c>
      <c r="K33" s="8">
        <f t="shared" si="1"/>
        <v>25.754330057298713</v>
      </c>
      <c r="L33" s="8">
        <f t="shared" si="1"/>
        <v>21.878983342310665</v>
      </c>
      <c r="M33" s="8">
        <f t="shared" si="1"/>
        <v>18.527361748116412</v>
      </c>
      <c r="N33" s="8">
        <f t="shared" si="1"/>
        <v>22.708044601717209</v>
      </c>
    </row>
    <row r="34" spans="1:14" x14ac:dyDescent="0.25">
      <c r="A34" s="20" t="s">
        <v>54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x14ac:dyDescent="0.25">
      <c r="A35" s="5" t="s">
        <v>44</v>
      </c>
      <c r="B35" s="8">
        <f t="shared" ref="B35:B40" si="2">(B27/B47-1)*100</f>
        <v>24.369753036522489</v>
      </c>
      <c r="C35" s="8">
        <f t="shared" ref="C35:N40" si="3">(C27/C47-1)*100</f>
        <v>25.633530893225974</v>
      </c>
      <c r="D35" s="8">
        <f t="shared" si="3"/>
        <v>23.923062655028993</v>
      </c>
      <c r="E35" s="8">
        <f t="shared" si="3"/>
        <v>26.590532917789943</v>
      </c>
      <c r="F35" s="8">
        <f t="shared" si="3"/>
        <v>24.374423444196314</v>
      </c>
      <c r="G35" s="8">
        <f t="shared" si="3"/>
        <v>19.659733303831374</v>
      </c>
      <c r="H35" s="8">
        <f t="shared" si="3"/>
        <v>15.783536719356594</v>
      </c>
      <c r="I35" s="8">
        <f t="shared" si="3"/>
        <v>13.216821232456621</v>
      </c>
      <c r="J35" s="8">
        <f t="shared" si="3"/>
        <v>10.424167575305777</v>
      </c>
      <c r="K35" s="8">
        <f t="shared" si="3"/>
        <v>10.220587694628524</v>
      </c>
      <c r="L35" s="8">
        <f t="shared" si="3"/>
        <v>9.0552197378706687</v>
      </c>
      <c r="M35" s="8">
        <f t="shared" si="3"/>
        <v>11.600874226557867</v>
      </c>
      <c r="N35" s="8">
        <f>'DE_VIE Gruppe inkl. MLA und KSC'!P37</f>
        <v>17.105622116297738</v>
      </c>
    </row>
    <row r="36" spans="1:14" x14ac:dyDescent="0.25">
      <c r="A36" s="5" t="s">
        <v>45</v>
      </c>
      <c r="B36" s="8">
        <f t="shared" si="2"/>
        <v>30.583063563486835</v>
      </c>
      <c r="C36" s="8">
        <f t="shared" si="3"/>
        <v>30.59962975648034</v>
      </c>
      <c r="D36" s="8">
        <f t="shared" si="3"/>
        <v>27.544573172303167</v>
      </c>
      <c r="E36" s="8">
        <f t="shared" si="3"/>
        <v>32.236611985286402</v>
      </c>
      <c r="F36" s="8">
        <f t="shared" si="3"/>
        <v>29.495621843040066</v>
      </c>
      <c r="G36" s="8">
        <f t="shared" si="3"/>
        <v>25.40505351829627</v>
      </c>
      <c r="H36" s="8">
        <f t="shared" si="3"/>
        <v>19.030989444544065</v>
      </c>
      <c r="I36" s="8">
        <f t="shared" si="3"/>
        <v>17.806954099595341</v>
      </c>
      <c r="J36" s="8">
        <f t="shared" si="3"/>
        <v>11.981656883205716</v>
      </c>
      <c r="K36" s="8">
        <f t="shared" si="3"/>
        <v>9.8809568492036703</v>
      </c>
      <c r="L36" s="8">
        <f t="shared" si="3"/>
        <v>7.7836061210141416</v>
      </c>
      <c r="M36" s="8">
        <f t="shared" si="3"/>
        <v>10.54310753981833</v>
      </c>
      <c r="N36" s="8">
        <f>'DE_VIE Gruppe inkl. MLA und KSC'!P38</f>
        <v>20.010431563627627</v>
      </c>
    </row>
    <row r="37" spans="1:14" x14ac:dyDescent="0.25">
      <c r="A37" s="5" t="s">
        <v>46</v>
      </c>
      <c r="B37" s="8">
        <f t="shared" si="2"/>
        <v>6.1562315000140977</v>
      </c>
      <c r="C37" s="8">
        <f t="shared" si="3"/>
        <v>8.6415005396285771</v>
      </c>
      <c r="D37" s="8">
        <f t="shared" si="3"/>
        <v>10.416235513245041</v>
      </c>
      <c r="E37" s="8">
        <f t="shared" si="3"/>
        <v>8.2347678640160673</v>
      </c>
      <c r="F37" s="8">
        <f t="shared" si="3"/>
        <v>6.5852763668555081</v>
      </c>
      <c r="G37" s="8">
        <f t="shared" si="3"/>
        <v>3.0612366798872248</v>
      </c>
      <c r="H37" s="8">
        <f t="shared" si="3"/>
        <v>6.6609038601799009</v>
      </c>
      <c r="I37" s="8">
        <f t="shared" si="3"/>
        <v>1.3539621538075863</v>
      </c>
      <c r="J37" s="8">
        <f t="shared" si="3"/>
        <v>6.009029080675421</v>
      </c>
      <c r="K37" s="8">
        <f t="shared" si="3"/>
        <v>11.368246526090765</v>
      </c>
      <c r="L37" s="8">
        <f t="shared" si="3"/>
        <v>14.318553285960256</v>
      </c>
      <c r="M37" s="8">
        <f t="shared" si="3"/>
        <v>16.425514571020994</v>
      </c>
      <c r="N37" s="8">
        <f>'DE_VIE Gruppe inkl. MLA und KSC'!P39</f>
        <v>7.6439746680041276</v>
      </c>
    </row>
    <row r="38" spans="1:14" x14ac:dyDescent="0.25">
      <c r="A38" s="5" t="s">
        <v>47</v>
      </c>
      <c r="B38" s="8">
        <f t="shared" si="2"/>
        <v>15.312856961543343</v>
      </c>
      <c r="C38" s="8">
        <f t="shared" si="3"/>
        <v>15.999193656766565</v>
      </c>
      <c r="D38" s="8">
        <f t="shared" si="3"/>
        <v>15.954968944099379</v>
      </c>
      <c r="E38" s="8">
        <f t="shared" si="3"/>
        <v>16.749297214413495</v>
      </c>
      <c r="F38" s="8">
        <f t="shared" si="3"/>
        <v>15.805225653206655</v>
      </c>
      <c r="G38" s="8">
        <f t="shared" si="3"/>
        <v>12.8689437534806</v>
      </c>
      <c r="H38" s="8">
        <f t="shared" si="3"/>
        <v>12.341546152472782</v>
      </c>
      <c r="I38" s="8">
        <f t="shared" si="3"/>
        <v>8.673267326732681</v>
      </c>
      <c r="J38" s="8">
        <f t="shared" si="3"/>
        <v>8.0390583199571921</v>
      </c>
      <c r="K38" s="8">
        <f t="shared" si="3"/>
        <v>3.8485275965438159</v>
      </c>
      <c r="L38" s="8">
        <f t="shared" si="3"/>
        <v>1.6982622432859307</v>
      </c>
      <c r="M38" s="8">
        <f t="shared" si="3"/>
        <v>5.0582075135986893</v>
      </c>
      <c r="N38" s="8">
        <f>'DE_VIE Gruppe inkl. MLA und KSC'!P40</f>
        <v>10.704386649184251</v>
      </c>
    </row>
    <row r="39" spans="1:14" x14ac:dyDescent="0.25">
      <c r="A39" s="5" t="s">
        <v>48</v>
      </c>
      <c r="B39" s="8">
        <f t="shared" si="2"/>
        <v>-2.8433230066930326</v>
      </c>
      <c r="C39" s="8">
        <f t="shared" si="3"/>
        <v>-1.6932809354372247</v>
      </c>
      <c r="D39" s="8">
        <f t="shared" si="3"/>
        <v>-1.9255208001491386</v>
      </c>
      <c r="E39" s="8">
        <f t="shared" si="3"/>
        <v>-6.7176397305839908</v>
      </c>
      <c r="F39" s="8">
        <f t="shared" si="3"/>
        <v>-1.4900055564651793</v>
      </c>
      <c r="G39" s="8">
        <f t="shared" si="3"/>
        <v>-12.744547381627559</v>
      </c>
      <c r="H39" s="8">
        <f t="shared" si="3"/>
        <v>-8.4158039637499904</v>
      </c>
      <c r="I39" s="8">
        <f t="shared" si="3"/>
        <v>-3.6603026309772524</v>
      </c>
      <c r="J39" s="8">
        <f t="shared" si="3"/>
        <v>-2.9684489660824043</v>
      </c>
      <c r="K39" s="8">
        <f t="shared" si="3"/>
        <v>-2.7884937741387783</v>
      </c>
      <c r="L39" s="8">
        <f t="shared" si="3"/>
        <v>1.2082303271461203</v>
      </c>
      <c r="M39" s="8">
        <f t="shared" si="3"/>
        <v>-3.1967245127298316</v>
      </c>
      <c r="N39" s="8">
        <f>'DE_VIE Gruppe inkl. MLA und KSC'!P41</f>
        <v>-3.9</v>
      </c>
    </row>
    <row r="40" spans="1:14" x14ac:dyDescent="0.25">
      <c r="A40" s="15" t="s">
        <v>55</v>
      </c>
      <c r="B40" s="8">
        <f t="shared" si="2"/>
        <v>19.476241640874314</v>
      </c>
      <c r="C40" s="8">
        <f t="shared" si="3"/>
        <v>19.15590848816473</v>
      </c>
      <c r="D40" s="8">
        <f t="shared" si="3"/>
        <v>18.495243721325693</v>
      </c>
      <c r="E40" s="8">
        <f t="shared" si="3"/>
        <v>21.241975416558478</v>
      </c>
      <c r="F40" s="8">
        <f t="shared" si="3"/>
        <v>19.413349115856615</v>
      </c>
      <c r="G40" s="8">
        <f t="shared" si="3"/>
        <v>14.922243701898697</v>
      </c>
      <c r="H40" s="8">
        <f t="shared" si="3"/>
        <v>15.096320550480137</v>
      </c>
      <c r="I40" s="8">
        <f t="shared" si="3"/>
        <v>10.804237284398166</v>
      </c>
      <c r="J40" s="8">
        <f t="shared" si="3"/>
        <v>9.9266674164885771</v>
      </c>
      <c r="K40" s="8">
        <f t="shared" si="3"/>
        <v>7.3050248880731861</v>
      </c>
      <c r="L40" s="8">
        <f t="shared" si="3"/>
        <v>4.6190435827503817</v>
      </c>
      <c r="M40" s="8">
        <f t="shared" si="3"/>
        <v>7.1896807734886048</v>
      </c>
      <c r="N40" s="8">
        <f t="shared" si="3"/>
        <v>13.594773070973254</v>
      </c>
    </row>
    <row r="41" spans="1:14" x14ac:dyDescent="0.25">
      <c r="A41" s="5" t="s">
        <v>58</v>
      </c>
      <c r="B41" s="8">
        <f>B33-B53</f>
        <v>-3.5287570775208081</v>
      </c>
      <c r="C41" s="8">
        <f t="shared" ref="C41:N41" si="4">C33-C53</f>
        <v>-2.9398580853315366</v>
      </c>
      <c r="D41" s="8">
        <f t="shared" si="4"/>
        <v>-2.6491345230194767</v>
      </c>
      <c r="E41" s="8">
        <f t="shared" si="4"/>
        <v>-3.8580241095806151</v>
      </c>
      <c r="F41" s="8">
        <f t="shared" si="4"/>
        <v>-3.6737077541131349</v>
      </c>
      <c r="G41" s="8">
        <f t="shared" si="4"/>
        <v>-3.7234953799487869</v>
      </c>
      <c r="H41" s="8">
        <f t="shared" si="4"/>
        <v>-2.1364632492810891</v>
      </c>
      <c r="I41" s="8">
        <f t="shared" si="4"/>
        <v>-2.8839929519587102</v>
      </c>
      <c r="J41" s="8">
        <f t="shared" si="4"/>
        <v>-1.0116789675918518</v>
      </c>
      <c r="K41" s="8">
        <f t="shared" si="4"/>
        <v>0.26540046432110742</v>
      </c>
      <c r="L41" s="8">
        <f t="shared" si="4"/>
        <v>1.0073289392984286</v>
      </c>
      <c r="M41" s="8">
        <f t="shared" si="4"/>
        <v>0.76776862267503532</v>
      </c>
      <c r="N41" s="8">
        <f t="shared" si="4"/>
        <v>-1.9959827098937311</v>
      </c>
    </row>
    <row r="44" spans="1:14" x14ac:dyDescent="0.25">
      <c r="B44" s="23">
        <v>2018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14" x14ac:dyDescent="0.25">
      <c r="A45" s="1"/>
      <c r="B45" s="9" t="s">
        <v>32</v>
      </c>
      <c r="C45" s="9" t="s">
        <v>33</v>
      </c>
      <c r="D45" s="9" t="s">
        <v>34</v>
      </c>
      <c r="E45" s="9" t="s">
        <v>14</v>
      </c>
      <c r="F45" s="9" t="s">
        <v>35</v>
      </c>
      <c r="G45" s="9" t="s">
        <v>36</v>
      </c>
      <c r="H45" s="9" t="s">
        <v>37</v>
      </c>
      <c r="I45" s="9" t="s">
        <v>15</v>
      </c>
      <c r="J45" s="9" t="s">
        <v>16</v>
      </c>
      <c r="K45" s="9" t="s">
        <v>38</v>
      </c>
      <c r="L45" s="9" t="s">
        <v>18</v>
      </c>
      <c r="M45" s="9" t="s">
        <v>39</v>
      </c>
      <c r="N45" s="9" t="s">
        <v>40</v>
      </c>
    </row>
    <row r="46" spans="1:14" x14ac:dyDescent="0.25">
      <c r="A46" s="20" t="s">
        <v>31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x14ac:dyDescent="0.25">
      <c r="A47" s="5" t="s">
        <v>44</v>
      </c>
      <c r="B47" s="6">
        <f>'DE_VIE Gruppe inkl. MLA und KSC'!B66</f>
        <v>1472161</v>
      </c>
      <c r="C47" s="6">
        <f>'DE_VIE Gruppe inkl. MLA und KSC'!C66</f>
        <v>1483432</v>
      </c>
      <c r="D47" s="6">
        <f>'DE_VIE Gruppe inkl. MLA und KSC'!D66</f>
        <v>1908514</v>
      </c>
      <c r="E47" s="6">
        <f>'DE_VIE Gruppe inkl. MLA und KSC'!E66</f>
        <v>2167764</v>
      </c>
      <c r="F47" s="6">
        <f>'DE_VIE Gruppe inkl. MLA und KSC'!F66</f>
        <v>2313306</v>
      </c>
      <c r="G47" s="6">
        <f>'DE_VIE Gruppe inkl. MLA und KSC'!G66</f>
        <v>2494749</v>
      </c>
      <c r="H47" s="6">
        <f>'DE_VIE Gruppe inkl. MLA und KSC'!H66</f>
        <v>2730440</v>
      </c>
      <c r="I47" s="6">
        <f>'DE_VIE Gruppe inkl. MLA und KSC'!I66</f>
        <v>2783173</v>
      </c>
      <c r="J47" s="6">
        <f>'DE_VIE Gruppe inkl. MLA und KSC'!J66</f>
        <v>2696340</v>
      </c>
      <c r="K47" s="6">
        <f>'DE_VIE Gruppe inkl. MLA und KSC'!K66</f>
        <v>2583961</v>
      </c>
      <c r="L47" s="6">
        <f>'DE_VIE Gruppe inkl. MLA und KSC'!L66</f>
        <v>2192658</v>
      </c>
      <c r="M47" s="6">
        <f>'DE_VIE Gruppe inkl. MLA und KSC'!M66</f>
        <v>2210411</v>
      </c>
      <c r="N47" s="6">
        <f>'DE_VIE Gruppe inkl. MLA und KSC'!O66</f>
        <v>27037292</v>
      </c>
    </row>
    <row r="48" spans="1:14" x14ac:dyDescent="0.25">
      <c r="A48" s="5" t="s">
        <v>45</v>
      </c>
      <c r="B48" s="6">
        <f>'DE_VIE Gruppe inkl. MLA und KSC'!B67</f>
        <v>1108970</v>
      </c>
      <c r="C48" s="6">
        <f>'DE_VIE Gruppe inkl. MLA und KSC'!C67</f>
        <v>1153295</v>
      </c>
      <c r="D48" s="6">
        <f>'DE_VIE Gruppe inkl. MLA und KSC'!D67</f>
        <v>1435673</v>
      </c>
      <c r="E48" s="6">
        <f>'DE_VIE Gruppe inkl. MLA und KSC'!E67</f>
        <v>1583842</v>
      </c>
      <c r="F48" s="6">
        <f>'DE_VIE Gruppe inkl. MLA und KSC'!F67</f>
        <v>1713278</v>
      </c>
      <c r="G48" s="6">
        <f>'DE_VIE Gruppe inkl. MLA und KSC'!G67</f>
        <v>1817229</v>
      </c>
      <c r="H48" s="6">
        <f>'DE_VIE Gruppe inkl. MLA und KSC'!H67</f>
        <v>1979545</v>
      </c>
      <c r="I48" s="6">
        <f>'DE_VIE Gruppe inkl. MLA und KSC'!I67</f>
        <v>2007564</v>
      </c>
      <c r="J48" s="6">
        <f>'DE_VIE Gruppe inkl. MLA und KSC'!J67</f>
        <v>2005766</v>
      </c>
      <c r="K48" s="6">
        <f>'DE_VIE Gruppe inkl. MLA und KSC'!K67</f>
        <v>1918296</v>
      </c>
      <c r="L48" s="6">
        <f>'DE_VIE Gruppe inkl. MLA und KSC'!L67</f>
        <v>1728145</v>
      </c>
      <c r="M48" s="6">
        <f>'DE_VIE Gruppe inkl. MLA und KSC'!M67</f>
        <v>1811980</v>
      </c>
      <c r="N48" s="6">
        <f>'DE_VIE Gruppe inkl. MLA und KSC'!O67</f>
        <v>20263501</v>
      </c>
    </row>
    <row r="49" spans="1:14" x14ac:dyDescent="0.25">
      <c r="A49" s="5" t="s">
        <v>46</v>
      </c>
      <c r="B49" s="6">
        <f>'DE_VIE Gruppe inkl. MLA und KSC'!B68</f>
        <v>354730</v>
      </c>
      <c r="C49" s="6">
        <f>'DE_VIE Gruppe inkl. MLA und KSC'!C68</f>
        <v>322444</v>
      </c>
      <c r="D49" s="6">
        <f>'DE_VIE Gruppe inkl. MLA und KSC'!D68</f>
        <v>463872</v>
      </c>
      <c r="E49" s="6">
        <f>'DE_VIE Gruppe inkl. MLA und KSC'!E68</f>
        <v>576774</v>
      </c>
      <c r="F49" s="6">
        <f>'DE_VIE Gruppe inkl. MLA und KSC'!F68</f>
        <v>594174</v>
      </c>
      <c r="G49" s="6">
        <f>'DE_VIE Gruppe inkl. MLA und KSC'!G68</f>
        <v>669664</v>
      </c>
      <c r="H49" s="6">
        <f>'DE_VIE Gruppe inkl. MLA und KSC'!H68</f>
        <v>740380</v>
      </c>
      <c r="I49" s="6">
        <f>'DE_VIE Gruppe inkl. MLA und KSC'!I68</f>
        <v>766048</v>
      </c>
      <c r="J49" s="6">
        <f>'DE_VIE Gruppe inkl. MLA und KSC'!J68</f>
        <v>682240</v>
      </c>
      <c r="K49" s="6">
        <f>'DE_VIE Gruppe inkl. MLA und KSC'!K68</f>
        <v>658624</v>
      </c>
      <c r="L49" s="6">
        <f>'DE_VIE Gruppe inkl. MLA und KSC'!L68</f>
        <v>457644</v>
      </c>
      <c r="M49" s="6">
        <f>'DE_VIE Gruppe inkl. MLA und KSC'!M68</f>
        <v>392560</v>
      </c>
      <c r="N49" s="6">
        <f>'DE_VIE Gruppe inkl. MLA und KSC'!O68</f>
        <v>6679300</v>
      </c>
    </row>
    <row r="50" spans="1:14" x14ac:dyDescent="0.25">
      <c r="A50" s="5" t="s">
        <v>47</v>
      </c>
      <c r="B50" s="6">
        <f>'DE_VIE Gruppe inkl. MLA und KSC'!B69</f>
        <v>15758</v>
      </c>
      <c r="C50" s="6">
        <f>'DE_VIE Gruppe inkl. MLA und KSC'!C69</f>
        <v>14882</v>
      </c>
      <c r="D50" s="6">
        <f>'DE_VIE Gruppe inkl. MLA und KSC'!D69</f>
        <v>18032</v>
      </c>
      <c r="E50" s="6">
        <f>'DE_VIE Gruppe inkl. MLA und KSC'!E69</f>
        <v>19565</v>
      </c>
      <c r="F50" s="6">
        <f>'DE_VIE Gruppe inkl. MLA und KSC'!F69</f>
        <v>21050</v>
      </c>
      <c r="G50" s="6">
        <f>'DE_VIE Gruppe inkl. MLA und KSC'!G69</f>
        <v>21548</v>
      </c>
      <c r="H50" s="6">
        <f>'DE_VIE Gruppe inkl. MLA und KSC'!H69</f>
        <v>22404</v>
      </c>
      <c r="I50" s="6">
        <f>'DE_VIE Gruppe inkl. MLA und KSC'!I69</f>
        <v>22725</v>
      </c>
      <c r="J50" s="6">
        <f>'DE_VIE Gruppe inkl. MLA und KSC'!J69</f>
        <v>22428</v>
      </c>
      <c r="K50" s="6">
        <f>'DE_VIE Gruppe inkl. MLA und KSC'!K69</f>
        <v>22684</v>
      </c>
      <c r="L50" s="6">
        <f>'DE_VIE Gruppe inkl. MLA und KSC'!L69</f>
        <v>20256</v>
      </c>
      <c r="M50" s="6">
        <f>'DE_VIE Gruppe inkl. MLA und KSC'!M69</f>
        <v>19671</v>
      </c>
      <c r="N50" s="6">
        <f>'DE_VIE Gruppe inkl. MLA und KSC'!O69</f>
        <v>241004</v>
      </c>
    </row>
    <row r="51" spans="1:14" x14ac:dyDescent="0.25">
      <c r="A51" s="5" t="s">
        <v>48</v>
      </c>
      <c r="B51" s="10">
        <f>'DE_VIE Gruppe inkl. MLA und KSC'!B70</f>
        <v>21846837.609999999</v>
      </c>
      <c r="C51" s="10">
        <f>'DE_VIE Gruppe inkl. MLA und KSC'!C70</f>
        <v>20567238</v>
      </c>
      <c r="D51" s="10">
        <f>'DE_VIE Gruppe inkl. MLA und KSC'!D70</f>
        <v>25691357.369999997</v>
      </c>
      <c r="E51" s="10">
        <f>'DE_VIE Gruppe inkl. MLA und KSC'!E70</f>
        <v>25230134.66</v>
      </c>
      <c r="F51" s="10">
        <f>'DE_VIE Gruppe inkl. MLA und KSC'!F70</f>
        <v>24019335.259999998</v>
      </c>
      <c r="G51" s="10">
        <f>'DE_VIE Gruppe inkl. MLA und KSC'!G70</f>
        <v>25380901.990000002</v>
      </c>
      <c r="H51" s="10">
        <f>'DE_VIE Gruppe inkl. MLA und KSC'!H70</f>
        <v>25493193.629999999</v>
      </c>
      <c r="I51" s="10">
        <f>'DE_VIE Gruppe inkl. MLA und KSC'!I70</f>
        <v>24470793</v>
      </c>
      <c r="J51" s="10">
        <f>'DE_VIE Gruppe inkl. MLA und KSC'!J70</f>
        <v>25675506.93</v>
      </c>
      <c r="K51" s="10">
        <f>'DE_VIE Gruppe inkl. MLA und KSC'!K70</f>
        <v>27410802.100000001</v>
      </c>
      <c r="L51" s="10">
        <f>'DE_VIE Gruppe inkl. MLA und KSC'!L70</f>
        <v>26288396.579999998</v>
      </c>
      <c r="M51" s="10">
        <f>'DE_VIE Gruppe inkl. MLA und KSC'!M70</f>
        <v>23483878.170000002</v>
      </c>
      <c r="N51" s="10">
        <f>'DE_VIE Gruppe inkl. MLA und KSC'!O70</f>
        <v>295558375.30000001</v>
      </c>
    </row>
    <row r="52" spans="1:14" x14ac:dyDescent="0.25">
      <c r="A52" s="15" t="s">
        <v>55</v>
      </c>
      <c r="B52" s="6">
        <f>623.57*1000</f>
        <v>623570</v>
      </c>
      <c r="C52" s="6">
        <f>590.481*1000</f>
        <v>590481</v>
      </c>
      <c r="D52" s="6">
        <f>724.516*1000</f>
        <v>724516</v>
      </c>
      <c r="E52" s="6">
        <f>777.922*1000</f>
        <v>777922</v>
      </c>
      <c r="F52" s="6">
        <f>827.92*1000</f>
        <v>827920</v>
      </c>
      <c r="G52" s="6">
        <f>849.899*1000</f>
        <v>849899</v>
      </c>
      <c r="H52" s="6">
        <f>890.568*1000</f>
        <v>890568</v>
      </c>
      <c r="I52" s="6">
        <f>906.996*1000</f>
        <v>906996</v>
      </c>
      <c r="J52" s="6">
        <f>889.1*1000</f>
        <v>889100</v>
      </c>
      <c r="K52" s="6">
        <f>899.025*1000</f>
        <v>899025</v>
      </c>
      <c r="L52" s="6">
        <f>802.244*1000</f>
        <v>802244</v>
      </c>
      <c r="M52" s="6">
        <f>794.013*1000</f>
        <v>794013</v>
      </c>
      <c r="N52" s="6">
        <f>SUM(B52:M52)</f>
        <v>9576254</v>
      </c>
    </row>
    <row r="53" spans="1:14" x14ac:dyDescent="0.25">
      <c r="A53" s="5" t="s">
        <v>56</v>
      </c>
      <c r="B53" s="8">
        <f>B49/B47*100</f>
        <v>24.095869949006936</v>
      </c>
      <c r="C53" s="8">
        <f t="shared" ref="C53:N53" si="5">C49/C47*100</f>
        <v>21.736351919063363</v>
      </c>
      <c r="D53" s="8">
        <f t="shared" si="5"/>
        <v>24.305402003862692</v>
      </c>
      <c r="E53" s="8">
        <f t="shared" si="5"/>
        <v>26.606863108714784</v>
      </c>
      <c r="F53" s="8">
        <f t="shared" si="5"/>
        <v>25.685058526628126</v>
      </c>
      <c r="G53" s="8">
        <f t="shared" si="5"/>
        <v>26.842940913093859</v>
      </c>
      <c r="H53" s="8">
        <f t="shared" si="5"/>
        <v>27.115776211892591</v>
      </c>
      <c r="I53" s="8">
        <f t="shared" si="5"/>
        <v>27.524268164429593</v>
      </c>
      <c r="J53" s="8">
        <f t="shared" si="5"/>
        <v>25.302447020776313</v>
      </c>
      <c r="K53" s="8">
        <f t="shared" si="5"/>
        <v>25.488929592977605</v>
      </c>
      <c r="L53" s="8">
        <f t="shared" si="5"/>
        <v>20.871654403012236</v>
      </c>
      <c r="M53" s="8">
        <f t="shared" si="5"/>
        <v>17.759593125441377</v>
      </c>
      <c r="N53" s="8">
        <f t="shared" si="5"/>
        <v>24.70402731161094</v>
      </c>
    </row>
    <row r="54" spans="1:14" x14ac:dyDescent="0.25">
      <c r="A54" s="20" t="s">
        <v>54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x14ac:dyDescent="0.25">
      <c r="A55" s="5" t="s">
        <v>44</v>
      </c>
      <c r="B55" s="8">
        <v>1.8742958847839168</v>
      </c>
      <c r="C55" s="8">
        <v>6.5370878815060731</v>
      </c>
      <c r="D55" s="8">
        <v>10.619062274858374</v>
      </c>
      <c r="E55" s="8">
        <v>2.2000000000000002</v>
      </c>
      <c r="F55" s="8">
        <v>3.8363185131421123</v>
      </c>
      <c r="G55" s="8">
        <v>7.892608591105116</v>
      </c>
      <c r="H55" s="8">
        <v>7.4063846542976544</v>
      </c>
      <c r="I55" s="8">
        <v>11.887026454430865</v>
      </c>
      <c r="J55" s="8">
        <v>10.944833712772242</v>
      </c>
      <c r="K55" s="8">
        <v>18.227809760164121</v>
      </c>
      <c r="L55" s="8">
        <v>24.189175335683078</v>
      </c>
      <c r="M55" s="8">
        <v>25.762242043319027</v>
      </c>
      <c r="N55" s="8">
        <v>10.8</v>
      </c>
    </row>
    <row r="56" spans="1:14" x14ac:dyDescent="0.25">
      <c r="A56" s="5" t="s">
        <v>45</v>
      </c>
      <c r="B56" s="8">
        <v>1.2918947851074059</v>
      </c>
      <c r="C56" s="8">
        <v>4.9785135822741911</v>
      </c>
      <c r="D56" s="8">
        <v>10.388577869737947</v>
      </c>
      <c r="E56" s="8">
        <v>1.1943918402604892</v>
      </c>
      <c r="F56" s="8">
        <v>3.9964453919083098</v>
      </c>
      <c r="G56" s="8">
        <v>7.8516428536666627</v>
      </c>
      <c r="H56" s="8">
        <v>10.217322796065552</v>
      </c>
      <c r="I56" s="8">
        <v>16.31922656408884</v>
      </c>
      <c r="J56" s="8">
        <v>15.038739771627796</v>
      </c>
      <c r="K56" s="8">
        <v>21.02920782896507</v>
      </c>
      <c r="L56" s="8">
        <v>29.085207762688391</v>
      </c>
      <c r="M56" s="8">
        <v>31.834919322978017</v>
      </c>
      <c r="N56" s="8">
        <v>12.884226809516486</v>
      </c>
    </row>
    <row r="57" spans="1:14" x14ac:dyDescent="0.25">
      <c r="A57" s="5" t="s">
        <v>46</v>
      </c>
      <c r="B57" s="8">
        <v>1.1000000000000001</v>
      </c>
      <c r="C57" s="8">
        <v>9.6</v>
      </c>
      <c r="D57" s="8">
        <v>9.1</v>
      </c>
      <c r="E57" s="8">
        <v>3.7</v>
      </c>
      <c r="F57" s="8">
        <v>2.2999999999999998</v>
      </c>
      <c r="G57" s="8">
        <v>6.7</v>
      </c>
      <c r="H57" s="8">
        <v>-0.8</v>
      </c>
      <c r="I57" s="8">
        <v>0.5</v>
      </c>
      <c r="J57" s="8">
        <v>-0.8</v>
      </c>
      <c r="K57" s="8">
        <v>9.6</v>
      </c>
      <c r="L57" s="8">
        <v>7.2</v>
      </c>
      <c r="M57" s="8">
        <v>2.4479356960175362</v>
      </c>
      <c r="N57" s="8">
        <v>3.7</v>
      </c>
    </row>
    <row r="58" spans="1:14" x14ac:dyDescent="0.25">
      <c r="A58" s="5" t="s">
        <v>47</v>
      </c>
      <c r="B58" s="8">
        <v>9.5280442101243673E-2</v>
      </c>
      <c r="C58" s="8">
        <v>1.8199233716475098</v>
      </c>
      <c r="D58" s="8">
        <v>3.0105684090259985</v>
      </c>
      <c r="E58" s="8">
        <v>5.0131501261338682</v>
      </c>
      <c r="F58" s="8">
        <v>2.6829268292682964</v>
      </c>
      <c r="G58" s="8">
        <v>5.4929991187701948</v>
      </c>
      <c r="H58" s="8">
        <v>5.9942281307659524</v>
      </c>
      <c r="I58" s="8">
        <v>8.851846529673816</v>
      </c>
      <c r="J58" s="8">
        <v>7.5941472775245957</v>
      </c>
      <c r="K58" s="8">
        <v>11.793405943521762</v>
      </c>
      <c r="L58" s="8">
        <v>15.702290512366474</v>
      </c>
      <c r="M58" s="8">
        <v>19.290479078229236</v>
      </c>
      <c r="N58" s="8">
        <v>7.3</v>
      </c>
    </row>
    <row r="59" spans="1:14" x14ac:dyDescent="0.25">
      <c r="A59" s="5" t="s">
        <v>48</v>
      </c>
      <c r="B59" s="8">
        <v>14.917679238335712</v>
      </c>
      <c r="C59" s="8">
        <v>3.5234308149192088</v>
      </c>
      <c r="D59" s="8">
        <v>-3.2827617362496704</v>
      </c>
      <c r="E59" s="8">
        <v>4.4028800794504672</v>
      </c>
      <c r="F59" s="8">
        <v>2.4657651124098776</v>
      </c>
      <c r="G59" s="8">
        <v>2.7</v>
      </c>
      <c r="H59" s="8">
        <v>4</v>
      </c>
      <c r="I59" s="8">
        <v>-0.50416751372229629</v>
      </c>
      <c r="J59" s="8">
        <v>1.1802766393442561</v>
      </c>
      <c r="K59" s="8">
        <v>7.4941176470588289</v>
      </c>
      <c r="L59" s="8">
        <v>2.1289821289821362</v>
      </c>
      <c r="M59" s="8">
        <v>-4.072546056125157</v>
      </c>
      <c r="N59" s="8">
        <v>2.6</v>
      </c>
    </row>
    <row r="60" spans="1:14" x14ac:dyDescent="0.25">
      <c r="A60" s="15" t="s">
        <v>55</v>
      </c>
      <c r="B60" s="8">
        <v>0.27933544858508313</v>
      </c>
      <c r="C60" s="8">
        <v>1.5488198116857941</v>
      </c>
      <c r="D60" s="8">
        <v>5.271753502442472</v>
      </c>
      <c r="E60" s="8">
        <v>5.2971966209475791</v>
      </c>
      <c r="F60" s="8">
        <v>2.971538304636149</v>
      </c>
      <c r="G60" s="8">
        <v>4.9000000000000004</v>
      </c>
      <c r="H60" s="8">
        <v>6.4</v>
      </c>
      <c r="I60" s="8">
        <v>10.250014586615317</v>
      </c>
      <c r="J60" s="8">
        <v>9.3304050672447865</v>
      </c>
      <c r="K60" s="8">
        <v>14.694231640183959</v>
      </c>
      <c r="L60" s="8">
        <v>18.854660663516935</v>
      </c>
      <c r="M60" s="8">
        <v>20.217022996806897</v>
      </c>
      <c r="N60" s="8">
        <v>8.4</v>
      </c>
    </row>
    <row r="61" spans="1:14" x14ac:dyDescent="0.25">
      <c r="A61" s="5" t="s">
        <v>58</v>
      </c>
      <c r="B61" s="8">
        <v>-0.14160960224158003</v>
      </c>
      <c r="C61" s="8">
        <v>0.63565521285132576</v>
      </c>
      <c r="D61" s="8">
        <v>-0.31288243660949888</v>
      </c>
      <c r="E61" s="8">
        <v>0.40681954020897138</v>
      </c>
      <c r="F61" s="8">
        <v>-0.36709335687872269</v>
      </c>
      <c r="G61" s="8">
        <v>-0.28723347966263901</v>
      </c>
      <c r="H61" s="8">
        <v>-2.2340911055597523</v>
      </c>
      <c r="I61" s="8">
        <v>-3.0920370595215019</v>
      </c>
      <c r="J61" s="8">
        <v>-2.9563625382036314</v>
      </c>
      <c r="K61" s="8">
        <v>-1.9908492115308576</v>
      </c>
      <c r="L61" s="8">
        <v>-3.3026249693636238</v>
      </c>
      <c r="M61" s="8">
        <v>-4.0415904128956051</v>
      </c>
      <c r="N61" s="14">
        <v>-2.0636337033554035</v>
      </c>
    </row>
    <row r="80" spans="2:2" x14ac:dyDescent="0.25">
      <c r="B80">
        <f>1000</f>
        <v>1000</v>
      </c>
    </row>
  </sheetData>
  <mergeCells count="9">
    <mergeCell ref="B44:N44"/>
    <mergeCell ref="A46:N46"/>
    <mergeCell ref="A54:N54"/>
    <mergeCell ref="B4:N4"/>
    <mergeCell ref="A6:N6"/>
    <mergeCell ref="A14:N14"/>
    <mergeCell ref="B24:N24"/>
    <mergeCell ref="A26:N26"/>
    <mergeCell ref="A34:N34"/>
  </mergeCells>
  <conditionalFormatting sqref="N15:N21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N35:N39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B15:C21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B35:M41 N40:N41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N55:N61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B55:M6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15:D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15:M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Schmidt Christian, KR</cp:lastModifiedBy>
  <cp:lastPrinted>2020-02-12T06:42:12Z</cp:lastPrinted>
  <dcterms:created xsi:type="dcterms:W3CDTF">2020-02-03T09:46:16Z</dcterms:created>
  <dcterms:modified xsi:type="dcterms:W3CDTF">2021-01-15T10:18:36Z</dcterms:modified>
</cp:coreProperties>
</file>