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345" yWindow="-15" windowWidth="19455" windowHeight="14625" activeTab="2"/>
  </bookViews>
  <sheets>
    <sheet name="Übersicht" sheetId="4" r:id="rId1"/>
    <sheet name="VIE" sheetId="1" r:id="rId2"/>
    <sheet name="VIE GRUPPE inkl. MIA &amp; KSC" sheetId="2" r:id="rId3"/>
  </sheets>
  <definedNames>
    <definedName name="_xlnm.Print_Area" localSheetId="2">'VIE GRUPPE inkl. MIA &amp; KSC'!$A$1:$P$88</definedName>
  </definedNames>
  <calcPr calcId="145621"/>
</workbook>
</file>

<file path=xl/calcChain.xml><?xml version="1.0" encoding="utf-8"?>
<calcChain xmlns="http://schemas.openxmlformats.org/spreadsheetml/2006/main">
  <c r="O28" i="2" l="1"/>
  <c r="O27" i="2"/>
  <c r="O26" i="2"/>
  <c r="O25" i="2"/>
  <c r="O24" i="2"/>
  <c r="O22" i="2"/>
  <c r="O21" i="2"/>
  <c r="O20" i="2"/>
  <c r="O19" i="2"/>
  <c r="O18" i="2"/>
  <c r="O16" i="2"/>
  <c r="O15" i="2"/>
  <c r="O14" i="2"/>
  <c r="O13" i="2"/>
  <c r="O12" i="2"/>
  <c r="O8" i="2"/>
  <c r="O9" i="2"/>
  <c r="O10" i="2"/>
  <c r="O7" i="2"/>
  <c r="O6" i="2"/>
  <c r="M28" i="2"/>
  <c r="M27" i="2"/>
  <c r="M26" i="2"/>
  <c r="M25" i="2"/>
  <c r="M24" i="2"/>
  <c r="M6" i="1" l="1"/>
  <c r="L6" i="1"/>
  <c r="M8" i="1"/>
  <c r="L8" i="1" l="1"/>
  <c r="K8" i="1"/>
  <c r="J8" i="1"/>
  <c r="I8" i="1"/>
  <c r="H8" i="1"/>
  <c r="G8" i="1"/>
  <c r="F8" i="1"/>
  <c r="E8" i="1"/>
  <c r="D8" i="1"/>
  <c r="C8" i="1"/>
  <c r="B8" i="1"/>
  <c r="B14" i="1"/>
  <c r="G14" i="1"/>
  <c r="B16" i="1"/>
  <c r="C6" i="1"/>
  <c r="D6" i="1"/>
  <c r="E6" i="1"/>
  <c r="F6" i="1"/>
  <c r="G6" i="1"/>
  <c r="H6" i="1"/>
  <c r="I6" i="1"/>
  <c r="J6" i="1"/>
  <c r="K6" i="1"/>
  <c r="N5" i="1"/>
  <c r="N7" i="1"/>
  <c r="N9" i="1"/>
  <c r="N4" i="1"/>
  <c r="B6" i="1"/>
  <c r="C24" i="2"/>
  <c r="D24" i="2"/>
  <c r="E24" i="2"/>
  <c r="F24" i="2"/>
  <c r="G24" i="2"/>
  <c r="H24" i="2"/>
  <c r="I24" i="2"/>
  <c r="J24" i="2"/>
  <c r="K24" i="2"/>
  <c r="L24" i="2"/>
  <c r="C25" i="2"/>
  <c r="D25" i="2"/>
  <c r="E25" i="2"/>
  <c r="F25" i="2"/>
  <c r="G25" i="2"/>
  <c r="H25" i="2"/>
  <c r="I25" i="2"/>
  <c r="J25" i="2"/>
  <c r="K25" i="2"/>
  <c r="L25" i="2"/>
  <c r="C26" i="2"/>
  <c r="D26" i="2"/>
  <c r="E26" i="2"/>
  <c r="F26" i="2"/>
  <c r="G26" i="2"/>
  <c r="H26" i="2"/>
  <c r="I26" i="2"/>
  <c r="J26" i="2"/>
  <c r="K26" i="2"/>
  <c r="L26" i="2"/>
  <c r="C27" i="2"/>
  <c r="D27" i="2"/>
  <c r="E27" i="2"/>
  <c r="F27" i="2"/>
  <c r="G27" i="2"/>
  <c r="H27" i="2"/>
  <c r="I27" i="2"/>
  <c r="J27" i="2"/>
  <c r="K27" i="2"/>
  <c r="L27" i="2"/>
  <c r="C28" i="2"/>
  <c r="D28" i="2"/>
  <c r="E28" i="2"/>
  <c r="F28" i="2"/>
  <c r="G28" i="2"/>
  <c r="H28" i="2"/>
  <c r="I28" i="2"/>
  <c r="J28" i="2"/>
  <c r="K28" i="2"/>
  <c r="L28" i="2"/>
  <c r="B28" i="2"/>
  <c r="B27" i="2"/>
  <c r="B26" i="2"/>
  <c r="B25" i="2"/>
  <c r="B24" i="2"/>
  <c r="N6" i="1" l="1"/>
  <c r="N8" i="1"/>
  <c r="N23" i="1" l="1"/>
  <c r="M23" i="1"/>
  <c r="L23" i="1" l="1"/>
  <c r="K23" i="1" l="1"/>
  <c r="J23" i="1" l="1"/>
  <c r="I23" i="1"/>
  <c r="H23" i="1" l="1"/>
  <c r="G31" i="1" l="1"/>
  <c r="G29" i="1"/>
  <c r="G23" i="1"/>
  <c r="F23" i="1" l="1"/>
  <c r="E23" i="1" l="1"/>
  <c r="D33" i="1" l="1"/>
  <c r="D32" i="1"/>
  <c r="D31" i="1"/>
  <c r="D29" i="1"/>
  <c r="D23" i="1"/>
  <c r="C33" i="1" l="1"/>
  <c r="C32" i="1"/>
  <c r="C31" i="1"/>
  <c r="C29" i="1"/>
  <c r="C23" i="1"/>
  <c r="B33" i="1" l="1"/>
  <c r="B32" i="1"/>
  <c r="B31" i="1"/>
  <c r="B29" i="1"/>
  <c r="B23" i="1"/>
  <c r="M40" i="1" l="1"/>
  <c r="N47" i="1"/>
  <c r="M47" i="1"/>
  <c r="N50" i="1"/>
  <c r="M50" i="1"/>
  <c r="N49" i="1"/>
  <c r="M49" i="1"/>
  <c r="N48" i="1"/>
  <c r="M48" i="1"/>
  <c r="N46" i="1"/>
  <c r="M46" i="1"/>
  <c r="K40" i="1" l="1"/>
  <c r="J40" i="1" l="1"/>
  <c r="I40" i="1" l="1"/>
  <c r="H40" i="1" l="1"/>
  <c r="H46" i="1" l="1"/>
  <c r="G40" i="1"/>
  <c r="F40" i="1" l="1"/>
  <c r="B40" i="1"/>
  <c r="C40" i="1"/>
  <c r="D40" i="1"/>
  <c r="E40" i="1"/>
  <c r="B46" i="1"/>
  <c r="D46" i="1"/>
  <c r="D47" i="1"/>
  <c r="B48" i="1"/>
  <c r="D48" i="1"/>
  <c r="E48" i="1"/>
  <c r="B49" i="1"/>
  <c r="D49" i="1"/>
  <c r="E49" i="1"/>
  <c r="B50" i="1"/>
  <c r="D50" i="1"/>
  <c r="E50" i="1"/>
  <c r="N63" i="1" l="1"/>
  <c r="N64" i="1"/>
  <c r="N65" i="1"/>
  <c r="N66" i="1"/>
  <c r="N67" i="1"/>
  <c r="M67" i="1"/>
  <c r="M66" i="1"/>
  <c r="M65" i="1"/>
  <c r="M64" i="1"/>
  <c r="M63" i="1"/>
  <c r="M57" i="1"/>
  <c r="L57" i="1"/>
  <c r="L67" i="1"/>
  <c r="L66" i="1"/>
  <c r="L65" i="1"/>
  <c r="L64" i="1"/>
  <c r="L63" i="1"/>
  <c r="K67" i="1"/>
  <c r="K66" i="1"/>
  <c r="K65" i="1"/>
  <c r="K64" i="1"/>
  <c r="K63" i="1"/>
  <c r="N57" i="1"/>
  <c r="K57" i="1"/>
  <c r="J67" i="1"/>
  <c r="J66" i="1"/>
  <c r="J65" i="1"/>
  <c r="J64" i="1"/>
  <c r="J63" i="1"/>
  <c r="J57" i="1"/>
  <c r="I57" i="1"/>
  <c r="I67" i="1"/>
  <c r="I66" i="1"/>
  <c r="I65" i="1"/>
  <c r="I64" i="1"/>
  <c r="I63" i="1"/>
  <c r="G67" i="1"/>
  <c r="F67" i="1"/>
  <c r="E67" i="1"/>
  <c r="D67" i="1"/>
  <c r="C67" i="1"/>
  <c r="B67" i="1"/>
  <c r="G66" i="1"/>
  <c r="E66" i="1"/>
  <c r="D66" i="1"/>
  <c r="C66" i="1"/>
  <c r="B66" i="1"/>
  <c r="G65" i="1"/>
  <c r="F65" i="1"/>
  <c r="E65" i="1"/>
  <c r="D65" i="1"/>
  <c r="C65" i="1"/>
  <c r="B65" i="1"/>
  <c r="G64" i="1"/>
  <c r="C64" i="1"/>
  <c r="B64" i="1"/>
  <c r="G63" i="1"/>
  <c r="F63" i="1"/>
  <c r="E63" i="1"/>
  <c r="D63" i="1"/>
  <c r="C63" i="1"/>
  <c r="B63" i="1"/>
  <c r="H57" i="1"/>
  <c r="G57" i="1"/>
  <c r="F57" i="1"/>
  <c r="E57" i="1"/>
  <c r="D57" i="1"/>
  <c r="C57" i="1"/>
  <c r="B57" i="1"/>
  <c r="N101" i="1"/>
  <c r="M101" i="1"/>
  <c r="M100" i="1"/>
  <c r="M99" i="1"/>
  <c r="N98" i="1"/>
  <c r="M98" i="1"/>
  <c r="M97" i="1"/>
  <c r="N91" i="1"/>
  <c r="M91" i="1"/>
  <c r="L91" i="1"/>
  <c r="K91" i="1"/>
  <c r="J91" i="1"/>
  <c r="I91" i="1"/>
  <c r="H91" i="1"/>
  <c r="G91" i="1"/>
  <c r="F91" i="1"/>
  <c r="E91" i="1"/>
  <c r="D91" i="1"/>
  <c r="N127" i="1"/>
  <c r="N128" i="1"/>
  <c r="N124" i="1"/>
  <c r="N110" i="1"/>
  <c r="N100" i="1" s="1"/>
  <c r="N111" i="1"/>
  <c r="N109" i="1"/>
  <c r="N99" i="1" s="1"/>
  <c r="N107" i="1"/>
  <c r="N106" i="1"/>
  <c r="N108" i="1" s="1"/>
  <c r="B91" i="1"/>
  <c r="C91" i="1"/>
  <c r="I97" i="1"/>
  <c r="J97" i="1"/>
  <c r="K97" i="1"/>
  <c r="L97" i="1"/>
  <c r="I98" i="1"/>
  <c r="J98" i="1"/>
  <c r="K98" i="1"/>
  <c r="L98" i="1"/>
  <c r="I99" i="1"/>
  <c r="J99" i="1"/>
  <c r="K99" i="1"/>
  <c r="L99" i="1"/>
  <c r="I100" i="1"/>
  <c r="J100" i="1"/>
  <c r="K100" i="1"/>
  <c r="L100" i="1"/>
  <c r="I101" i="1"/>
  <c r="J101" i="1"/>
  <c r="K101" i="1"/>
  <c r="L101" i="1"/>
  <c r="H101" i="1"/>
  <c r="G101" i="1"/>
  <c r="F101" i="1"/>
  <c r="E101" i="1"/>
  <c r="D101" i="1"/>
  <c r="C101" i="1"/>
  <c r="B101" i="1"/>
  <c r="H100" i="1"/>
  <c r="G100" i="1"/>
  <c r="F100" i="1"/>
  <c r="E100" i="1"/>
  <c r="D100" i="1"/>
  <c r="C100" i="1"/>
  <c r="B100" i="1"/>
  <c r="H99" i="1"/>
  <c r="G99" i="1"/>
  <c r="F99" i="1"/>
  <c r="E99" i="1"/>
  <c r="D99" i="1"/>
  <c r="C99" i="1"/>
  <c r="B99" i="1"/>
  <c r="H98" i="1"/>
  <c r="G98" i="1"/>
  <c r="F98" i="1"/>
  <c r="E98" i="1"/>
  <c r="D98" i="1"/>
  <c r="C98" i="1"/>
  <c r="B98" i="1"/>
  <c r="H97" i="1"/>
  <c r="G97" i="1"/>
  <c r="F97" i="1"/>
  <c r="E97" i="1"/>
  <c r="D97" i="1"/>
  <c r="C97" i="1"/>
  <c r="B97" i="1"/>
  <c r="M135" i="1"/>
  <c r="M134" i="1"/>
  <c r="M133" i="1"/>
  <c r="N132" i="1"/>
  <c r="M132" i="1"/>
  <c r="M131" i="1"/>
  <c r="N126" i="1"/>
  <c r="M125" i="1"/>
  <c r="N123" i="1"/>
  <c r="N131" i="1" s="1"/>
  <c r="N118" i="1"/>
  <c r="M118" i="1"/>
  <c r="N117" i="1"/>
  <c r="M117" i="1"/>
  <c r="M116" i="1"/>
  <c r="N115" i="1"/>
  <c r="M115" i="1"/>
  <c r="M114" i="1"/>
  <c r="M108" i="1"/>
  <c r="L108" i="1"/>
  <c r="K108" i="1"/>
  <c r="J108" i="1"/>
  <c r="H108" i="1"/>
  <c r="G108" i="1"/>
  <c r="C114" i="1"/>
  <c r="D114" i="1"/>
  <c r="E114" i="1"/>
  <c r="F114" i="1"/>
  <c r="G114" i="1"/>
  <c r="H114" i="1"/>
  <c r="J114" i="1"/>
  <c r="K114" i="1"/>
  <c r="L114" i="1"/>
  <c r="C115" i="1"/>
  <c r="D115" i="1"/>
  <c r="E115" i="1"/>
  <c r="F115" i="1"/>
  <c r="G115" i="1"/>
  <c r="H115" i="1"/>
  <c r="J115" i="1"/>
  <c r="K115" i="1"/>
  <c r="L115" i="1"/>
  <c r="C116" i="1"/>
  <c r="D116" i="1"/>
  <c r="E116" i="1"/>
  <c r="F116" i="1"/>
  <c r="G116" i="1"/>
  <c r="H116" i="1"/>
  <c r="K116" i="1"/>
  <c r="L116" i="1"/>
  <c r="C117" i="1"/>
  <c r="D117" i="1"/>
  <c r="E117" i="1"/>
  <c r="F117" i="1"/>
  <c r="G117" i="1"/>
  <c r="H117" i="1"/>
  <c r="L117" i="1"/>
  <c r="C118" i="1"/>
  <c r="D118" i="1"/>
  <c r="E118" i="1"/>
  <c r="F118" i="1"/>
  <c r="G118" i="1"/>
  <c r="H118" i="1"/>
  <c r="J118" i="1"/>
  <c r="K118" i="1"/>
  <c r="L118" i="1"/>
  <c r="B118" i="1"/>
  <c r="B116" i="1"/>
  <c r="B117" i="1"/>
  <c r="B115" i="1"/>
  <c r="B114" i="1"/>
  <c r="C108" i="1"/>
  <c r="D108" i="1"/>
  <c r="E108" i="1"/>
  <c r="F108" i="1"/>
  <c r="B108" i="1"/>
  <c r="B125" i="1"/>
  <c r="C125" i="1"/>
  <c r="D125" i="1"/>
  <c r="E125" i="1"/>
  <c r="F125" i="1"/>
  <c r="G125" i="1"/>
  <c r="H125" i="1"/>
  <c r="I125" i="1"/>
  <c r="K125" i="1"/>
  <c r="L125" i="1"/>
  <c r="B131" i="1"/>
  <c r="C131" i="1"/>
  <c r="D131" i="1"/>
  <c r="E131" i="1"/>
  <c r="F131" i="1"/>
  <c r="G131" i="1"/>
  <c r="H131" i="1"/>
  <c r="I131" i="1"/>
  <c r="J131" i="1"/>
  <c r="K131" i="1"/>
  <c r="L131" i="1"/>
  <c r="B132" i="1"/>
  <c r="C132" i="1"/>
  <c r="D132" i="1"/>
  <c r="E132" i="1"/>
  <c r="F132" i="1"/>
  <c r="G132" i="1"/>
  <c r="H132" i="1"/>
  <c r="I132" i="1"/>
  <c r="J132" i="1"/>
  <c r="K132" i="1"/>
  <c r="L13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N145" i="1"/>
  <c r="N152" i="1" s="1"/>
  <c r="N144" i="1"/>
  <c r="N134" i="1" s="1"/>
  <c r="N143" i="1"/>
  <c r="N150" i="1" s="1"/>
  <c r="M142" i="1"/>
  <c r="L142" i="1"/>
  <c r="K142" i="1"/>
  <c r="J142" i="1"/>
  <c r="I142" i="1"/>
  <c r="H142" i="1"/>
  <c r="G142" i="1"/>
  <c r="F142" i="1"/>
  <c r="E142" i="1"/>
  <c r="D142" i="1"/>
  <c r="C142" i="1"/>
  <c r="B142" i="1"/>
  <c r="N140" i="1"/>
  <c r="N142" i="1" s="1"/>
  <c r="L135" i="1"/>
  <c r="K135" i="1"/>
  <c r="J135" i="1"/>
  <c r="I135" i="1"/>
  <c r="H135" i="1"/>
  <c r="G135" i="1"/>
  <c r="F135" i="1"/>
  <c r="E135" i="1"/>
  <c r="D135" i="1"/>
  <c r="C135" i="1"/>
  <c r="B135" i="1"/>
  <c r="L134" i="1"/>
  <c r="K134" i="1"/>
  <c r="J134" i="1"/>
  <c r="I134" i="1"/>
  <c r="H134" i="1"/>
  <c r="G134" i="1"/>
  <c r="F134" i="1"/>
  <c r="E134" i="1"/>
  <c r="D134" i="1"/>
  <c r="C134" i="1"/>
  <c r="B134" i="1"/>
  <c r="L133" i="1"/>
  <c r="K133" i="1"/>
  <c r="J133" i="1"/>
  <c r="I133" i="1"/>
  <c r="H133" i="1"/>
  <c r="G133" i="1"/>
  <c r="F133" i="1"/>
  <c r="E133" i="1"/>
  <c r="D133" i="1"/>
  <c r="C133" i="1"/>
  <c r="B133" i="1"/>
  <c r="N161" i="1"/>
  <c r="N162" i="1"/>
  <c r="N160" i="1"/>
  <c r="N167" i="1" s="1"/>
  <c r="N158" i="1"/>
  <c r="N149" i="1"/>
  <c r="N157" i="1"/>
  <c r="C169" i="1"/>
  <c r="D169" i="1"/>
  <c r="E169" i="1"/>
  <c r="F169" i="1"/>
  <c r="G169" i="1"/>
  <c r="H169" i="1"/>
  <c r="I169" i="1"/>
  <c r="J169" i="1"/>
  <c r="K169" i="1"/>
  <c r="L169" i="1"/>
  <c r="M169" i="1"/>
  <c r="C168" i="1"/>
  <c r="D168" i="1"/>
  <c r="E168" i="1"/>
  <c r="F168" i="1"/>
  <c r="G168" i="1"/>
  <c r="H168" i="1"/>
  <c r="I168" i="1"/>
  <c r="J168" i="1"/>
  <c r="K168" i="1"/>
  <c r="L168" i="1"/>
  <c r="M168" i="1"/>
  <c r="C167" i="1"/>
  <c r="D167" i="1"/>
  <c r="E167" i="1"/>
  <c r="F167" i="1"/>
  <c r="G167" i="1"/>
  <c r="H167" i="1"/>
  <c r="I167" i="1"/>
  <c r="J167" i="1"/>
  <c r="K167" i="1"/>
  <c r="L167" i="1"/>
  <c r="M167" i="1"/>
  <c r="B169" i="1"/>
  <c r="B168" i="1"/>
  <c r="B167" i="1"/>
  <c r="C166" i="1"/>
  <c r="D166" i="1"/>
  <c r="E166" i="1"/>
  <c r="F166" i="1"/>
  <c r="G166" i="1"/>
  <c r="H166" i="1"/>
  <c r="I166" i="1"/>
  <c r="J166" i="1"/>
  <c r="K166" i="1"/>
  <c r="L166" i="1"/>
  <c r="M166" i="1"/>
  <c r="B166" i="1"/>
  <c r="C165" i="1"/>
  <c r="D165" i="1"/>
  <c r="E165" i="1"/>
  <c r="F165" i="1"/>
  <c r="G165" i="1"/>
  <c r="H165" i="1"/>
  <c r="I165" i="1"/>
  <c r="J165" i="1"/>
  <c r="K165" i="1"/>
  <c r="L165" i="1"/>
  <c r="M165" i="1"/>
  <c r="B165" i="1"/>
  <c r="B182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N178" i="1"/>
  <c r="N185" i="1" s="1"/>
  <c r="N179" i="1"/>
  <c r="N186" i="1" s="1"/>
  <c r="N177" i="1"/>
  <c r="N184" i="1" s="1"/>
  <c r="N175" i="1"/>
  <c r="N166" i="1" s="1"/>
  <c r="N174" i="1"/>
  <c r="N182" i="1" s="1"/>
  <c r="B184" i="1"/>
  <c r="B186" i="1"/>
  <c r="M186" i="1"/>
  <c r="L186" i="1"/>
  <c r="K186" i="1"/>
  <c r="J186" i="1"/>
  <c r="I186" i="1"/>
  <c r="H186" i="1"/>
  <c r="G186" i="1"/>
  <c r="F186" i="1"/>
  <c r="E186" i="1"/>
  <c r="D186" i="1"/>
  <c r="C186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M184" i="1"/>
  <c r="L184" i="1"/>
  <c r="K184" i="1"/>
  <c r="J184" i="1"/>
  <c r="I184" i="1"/>
  <c r="H184" i="1"/>
  <c r="G184" i="1"/>
  <c r="F184" i="1"/>
  <c r="E184" i="1"/>
  <c r="D184" i="1"/>
  <c r="C184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M182" i="1"/>
  <c r="L182" i="1"/>
  <c r="K182" i="1"/>
  <c r="J182" i="1"/>
  <c r="I182" i="1"/>
  <c r="H182" i="1"/>
  <c r="G182" i="1"/>
  <c r="F182" i="1"/>
  <c r="E182" i="1"/>
  <c r="D182" i="1"/>
  <c r="C182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B200" i="1"/>
  <c r="B202" i="1"/>
  <c r="C202" i="1"/>
  <c r="D202" i="1"/>
  <c r="E202" i="1"/>
  <c r="F202" i="1"/>
  <c r="G202" i="1"/>
  <c r="H202" i="1"/>
  <c r="I202" i="1"/>
  <c r="J202" i="1"/>
  <c r="K202" i="1"/>
  <c r="L202" i="1"/>
  <c r="M202" i="1"/>
  <c r="N195" i="1"/>
  <c r="C201" i="1"/>
  <c r="D201" i="1"/>
  <c r="E201" i="1"/>
  <c r="F201" i="1"/>
  <c r="G201" i="1"/>
  <c r="H201" i="1"/>
  <c r="I201" i="1"/>
  <c r="J201" i="1"/>
  <c r="K201" i="1"/>
  <c r="L201" i="1"/>
  <c r="M201" i="1"/>
  <c r="N194" i="1"/>
  <c r="C200" i="1"/>
  <c r="D200" i="1"/>
  <c r="E200" i="1"/>
  <c r="F200" i="1"/>
  <c r="G200" i="1"/>
  <c r="H200" i="1"/>
  <c r="I200" i="1"/>
  <c r="J200" i="1"/>
  <c r="K200" i="1"/>
  <c r="L200" i="1"/>
  <c r="M200" i="1"/>
  <c r="N193" i="1"/>
  <c r="C199" i="1"/>
  <c r="D199" i="1"/>
  <c r="E199" i="1"/>
  <c r="F199" i="1"/>
  <c r="G199" i="1"/>
  <c r="H199" i="1"/>
  <c r="I199" i="1"/>
  <c r="J199" i="1"/>
  <c r="K199" i="1"/>
  <c r="L199" i="1"/>
  <c r="M199" i="1"/>
  <c r="N191" i="1"/>
  <c r="N192" i="1" s="1"/>
  <c r="B201" i="1"/>
  <c r="B199" i="1"/>
  <c r="C198" i="1"/>
  <c r="D198" i="1"/>
  <c r="E198" i="1"/>
  <c r="F198" i="1"/>
  <c r="G198" i="1"/>
  <c r="H198" i="1"/>
  <c r="I198" i="1"/>
  <c r="J198" i="1"/>
  <c r="K198" i="1"/>
  <c r="L198" i="1"/>
  <c r="M198" i="1"/>
  <c r="N190" i="1"/>
  <c r="N198" i="1"/>
  <c r="B198" i="1"/>
  <c r="D192" i="1"/>
  <c r="E192" i="1"/>
  <c r="F192" i="1"/>
  <c r="G192" i="1"/>
  <c r="H192" i="1"/>
  <c r="I192" i="1"/>
  <c r="J192" i="1"/>
  <c r="K192" i="1"/>
  <c r="L192" i="1"/>
  <c r="M192" i="1"/>
  <c r="N209" i="1"/>
  <c r="N207" i="1"/>
  <c r="N206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C192" i="1"/>
  <c r="B192" i="1"/>
  <c r="C218" i="1"/>
  <c r="D218" i="1"/>
  <c r="E218" i="1"/>
  <c r="F218" i="1"/>
  <c r="G218" i="1"/>
  <c r="H218" i="1"/>
  <c r="I218" i="1"/>
  <c r="J218" i="1"/>
  <c r="K218" i="1"/>
  <c r="L218" i="1"/>
  <c r="M218" i="1"/>
  <c r="N211" i="1"/>
  <c r="N202" i="1" s="1"/>
  <c r="N227" i="1"/>
  <c r="C217" i="1"/>
  <c r="D217" i="1"/>
  <c r="E217" i="1"/>
  <c r="F217" i="1"/>
  <c r="G217" i="1"/>
  <c r="H217" i="1"/>
  <c r="I217" i="1"/>
  <c r="J217" i="1"/>
  <c r="K217" i="1"/>
  <c r="L217" i="1"/>
  <c r="M217" i="1"/>
  <c r="N210" i="1"/>
  <c r="N217" i="1"/>
  <c r="N226" i="1"/>
  <c r="B218" i="1"/>
  <c r="B217" i="1"/>
  <c r="C216" i="1"/>
  <c r="D216" i="1"/>
  <c r="E216" i="1"/>
  <c r="F216" i="1"/>
  <c r="G216" i="1"/>
  <c r="H216" i="1"/>
  <c r="I216" i="1"/>
  <c r="J216" i="1"/>
  <c r="K216" i="1"/>
  <c r="L216" i="1"/>
  <c r="M216" i="1"/>
  <c r="N225" i="1"/>
  <c r="N232" i="1" s="1"/>
  <c r="B216" i="1"/>
  <c r="C215" i="1"/>
  <c r="D215" i="1"/>
  <c r="E215" i="1"/>
  <c r="F215" i="1"/>
  <c r="G215" i="1"/>
  <c r="H215" i="1"/>
  <c r="I215" i="1"/>
  <c r="J215" i="1"/>
  <c r="K215" i="1"/>
  <c r="L215" i="1"/>
  <c r="M215" i="1"/>
  <c r="N223" i="1"/>
  <c r="N231" i="1" s="1"/>
  <c r="B215" i="1"/>
  <c r="C214" i="1"/>
  <c r="D214" i="1"/>
  <c r="E214" i="1"/>
  <c r="F214" i="1"/>
  <c r="G214" i="1"/>
  <c r="H214" i="1"/>
  <c r="I214" i="1"/>
  <c r="J214" i="1"/>
  <c r="K214" i="1"/>
  <c r="L214" i="1"/>
  <c r="M214" i="1"/>
  <c r="N222" i="1"/>
  <c r="N230" i="1"/>
  <c r="B214" i="1"/>
  <c r="C234" i="1"/>
  <c r="D234" i="1"/>
  <c r="E234" i="1"/>
  <c r="F234" i="1"/>
  <c r="G234" i="1"/>
  <c r="H234" i="1"/>
  <c r="I234" i="1"/>
  <c r="J234" i="1"/>
  <c r="K234" i="1"/>
  <c r="L234" i="1"/>
  <c r="M234" i="1"/>
  <c r="N243" i="1"/>
  <c r="N250" i="1"/>
  <c r="C233" i="1"/>
  <c r="D233" i="1"/>
  <c r="E233" i="1"/>
  <c r="F233" i="1"/>
  <c r="G233" i="1"/>
  <c r="H233" i="1"/>
  <c r="I233" i="1"/>
  <c r="J233" i="1"/>
  <c r="K233" i="1"/>
  <c r="L233" i="1"/>
  <c r="M233" i="1"/>
  <c r="N242" i="1"/>
  <c r="N249" i="1" s="1"/>
  <c r="C232" i="1"/>
  <c r="D232" i="1"/>
  <c r="E232" i="1"/>
  <c r="F232" i="1"/>
  <c r="G232" i="1"/>
  <c r="H232" i="1"/>
  <c r="I232" i="1"/>
  <c r="J232" i="1"/>
  <c r="K232" i="1"/>
  <c r="L232" i="1"/>
  <c r="M232" i="1"/>
  <c r="N241" i="1"/>
  <c r="C231" i="1"/>
  <c r="D231" i="1"/>
  <c r="E231" i="1"/>
  <c r="F231" i="1"/>
  <c r="G231" i="1"/>
  <c r="H231" i="1"/>
  <c r="I231" i="1"/>
  <c r="J231" i="1"/>
  <c r="K231" i="1"/>
  <c r="L231" i="1"/>
  <c r="M231" i="1"/>
  <c r="N239" i="1"/>
  <c r="N247" i="1" s="1"/>
  <c r="C230" i="1"/>
  <c r="D230" i="1"/>
  <c r="E230" i="1"/>
  <c r="F230" i="1"/>
  <c r="G230" i="1"/>
  <c r="H230" i="1"/>
  <c r="I230" i="1"/>
  <c r="J230" i="1"/>
  <c r="K230" i="1"/>
  <c r="L230" i="1"/>
  <c r="M230" i="1"/>
  <c r="N238" i="1"/>
  <c r="N240" i="1"/>
  <c r="C224" i="1"/>
  <c r="D224" i="1"/>
  <c r="E224" i="1"/>
  <c r="F224" i="1"/>
  <c r="G224" i="1"/>
  <c r="H224" i="1"/>
  <c r="I224" i="1"/>
  <c r="J224" i="1"/>
  <c r="K224" i="1"/>
  <c r="L224" i="1"/>
  <c r="M224" i="1"/>
  <c r="B234" i="1"/>
  <c r="B233" i="1"/>
  <c r="B232" i="1"/>
  <c r="B231" i="1"/>
  <c r="B230" i="1"/>
  <c r="B224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N254" i="1"/>
  <c r="N246" i="1" s="1"/>
  <c r="N255" i="1"/>
  <c r="M250" i="1"/>
  <c r="N259" i="1"/>
  <c r="C248" i="1"/>
  <c r="D248" i="1"/>
  <c r="E248" i="1"/>
  <c r="F248" i="1"/>
  <c r="G248" i="1"/>
  <c r="H248" i="1"/>
  <c r="I248" i="1"/>
  <c r="J248" i="1"/>
  <c r="K248" i="1"/>
  <c r="L248" i="1"/>
  <c r="M248" i="1"/>
  <c r="N257" i="1"/>
  <c r="N248" i="1"/>
  <c r="B248" i="1"/>
  <c r="E249" i="1"/>
  <c r="F249" i="1"/>
  <c r="G249" i="1"/>
  <c r="H249" i="1"/>
  <c r="I249" i="1"/>
  <c r="J249" i="1"/>
  <c r="K249" i="1"/>
  <c r="L249" i="1"/>
  <c r="M249" i="1"/>
  <c r="D249" i="1"/>
  <c r="C249" i="1"/>
  <c r="M247" i="1"/>
  <c r="M24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L250" i="1"/>
  <c r="K250" i="1"/>
  <c r="J250" i="1"/>
  <c r="I250" i="1"/>
  <c r="H250" i="1"/>
  <c r="G250" i="1"/>
  <c r="F250" i="1"/>
  <c r="E250" i="1"/>
  <c r="D250" i="1"/>
  <c r="C250" i="1"/>
  <c r="B250" i="1"/>
  <c r="B249" i="1"/>
  <c r="L247" i="1"/>
  <c r="K247" i="1"/>
  <c r="J247" i="1"/>
  <c r="I247" i="1"/>
  <c r="H247" i="1"/>
  <c r="G247" i="1"/>
  <c r="F247" i="1"/>
  <c r="E247" i="1"/>
  <c r="D247" i="1"/>
  <c r="C247" i="1"/>
  <c r="B247" i="1"/>
  <c r="L246" i="1"/>
  <c r="K246" i="1"/>
  <c r="J246" i="1"/>
  <c r="I246" i="1"/>
  <c r="H246" i="1"/>
  <c r="G246" i="1"/>
  <c r="F246" i="1"/>
  <c r="E246" i="1"/>
  <c r="D246" i="1"/>
  <c r="C246" i="1"/>
  <c r="B246" i="1"/>
  <c r="N199" i="1"/>
  <c r="N218" i="1"/>
  <c r="N200" i="1"/>
  <c r="N159" i="1"/>
  <c r="N234" i="1"/>
  <c r="N201" i="1"/>
  <c r="N169" i="1"/>
  <c r="N214" i="1"/>
  <c r="N116" i="1"/>
  <c r="N216" i="1" l="1"/>
  <c r="N168" i="1"/>
  <c r="N176" i="1"/>
  <c r="N233" i="1"/>
  <c r="N215" i="1"/>
  <c r="N165" i="1"/>
  <c r="N135" i="1"/>
  <c r="N125" i="1"/>
  <c r="N148" i="1"/>
  <c r="N183" i="1"/>
  <c r="N151" i="1"/>
  <c r="N114" i="1"/>
  <c r="N133" i="1"/>
  <c r="N97" i="1"/>
  <c r="N224" i="1"/>
</calcChain>
</file>

<file path=xl/sharedStrings.xml><?xml version="1.0" encoding="utf-8"?>
<sst xmlns="http://schemas.openxmlformats.org/spreadsheetml/2006/main" count="539" uniqueCount="48">
  <si>
    <t>Jän</t>
  </si>
  <si>
    <t>Feb</t>
  </si>
  <si>
    <t>März</t>
  </si>
  <si>
    <t>Apr</t>
  </si>
  <si>
    <t>Mai</t>
  </si>
  <si>
    <t>Juni</t>
  </si>
  <si>
    <t>Juli</t>
  </si>
  <si>
    <t>Aug</t>
  </si>
  <si>
    <t>Sep</t>
  </si>
  <si>
    <t>Okt</t>
  </si>
  <si>
    <t>Nov</t>
  </si>
  <si>
    <t>Dez</t>
  </si>
  <si>
    <t>Gesamt</t>
  </si>
  <si>
    <t>Transferpassagiere</t>
  </si>
  <si>
    <t>% Transferpassagiere</t>
  </si>
  <si>
    <t>MTOW (in Tonnen)</t>
  </si>
  <si>
    <t>Bewegungen (an + ab)</t>
  </si>
  <si>
    <t xml:space="preserve">  Passagiere</t>
  </si>
  <si>
    <t xml:space="preserve">  Transferpassagiere</t>
  </si>
  <si>
    <t xml:space="preserve">  MTOW</t>
  </si>
  <si>
    <t>*) inkl. Trucking</t>
  </si>
  <si>
    <t>Veränderung z. VJ in %</t>
  </si>
  <si>
    <t xml:space="preserve">  Bewegungen</t>
  </si>
  <si>
    <t>Fracht (in Tonnen) *</t>
  </si>
  <si>
    <t xml:space="preserve">  Fracht *</t>
  </si>
  <si>
    <t>Passagiere (an,ab,transfer)</t>
  </si>
  <si>
    <t>Zahlen in 1000</t>
  </si>
  <si>
    <t>Passagiere (an,ab,transit)</t>
  </si>
  <si>
    <t>Fracht (in t Tonnen) *</t>
  </si>
  <si>
    <t>MTOW (in t Tonnen)</t>
  </si>
  <si>
    <t>Flughafen Wien Gruppe (inklusive Malta und Kosice)</t>
  </si>
  <si>
    <t>FLUGHAFEN WIEN im Detail</t>
  </si>
  <si>
    <t>n.a.</t>
  </si>
  <si>
    <t>Passagiere</t>
  </si>
  <si>
    <t>Lokalpassagiere</t>
  </si>
  <si>
    <t>Flugbewegungen (an + ab)</t>
  </si>
  <si>
    <t>Cargo in Tonnen (Luftfracht und Trucking)</t>
  </si>
  <si>
    <t>Flughafen Wien (VIE)</t>
  </si>
  <si>
    <t>Malta Airport (MLA, vollkonsolidiert)</t>
  </si>
  <si>
    <t>Flughafen Kosice (KSC, at-Equity-Konsolidiert)</t>
  </si>
  <si>
    <t>Flughafen Wien und Beteiligungen (VIE, MLA, KSC)</t>
  </si>
  <si>
    <t>Δ in %
Einzelmonat</t>
  </si>
  <si>
    <t>Δ in %
Gesamt</t>
  </si>
  <si>
    <t>Klicken Sie hier, um zu den gewünschten Daten zu kommen:</t>
  </si>
  <si>
    <t>-</t>
  </si>
  <si>
    <t xml:space="preserve">Aufgrund von Aufrollungen kann es zu Abweichungen zwischen den Summen der Einzelmonate und den kumulierten Werten kommen. </t>
  </si>
  <si>
    <t>Verkehrsergebnisse 2019</t>
  </si>
  <si>
    <t>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</si>
</sst>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"/>
    <numFmt numFmtId="165" formatCode="#,##0,"/>
    <numFmt numFmtId="166" formatCode="0.0"/>
    <numFmt numFmtId="167" formatCode="#,##0.000"/>
    <numFmt numFmtId="168" formatCode="#,##0,;\-#,##0,"/>
    <numFmt numFmtId="169" formatCode="\+#,##0.0;\-#,##0.0"/>
    <numFmt numFmtId="170" formatCode="#,##0.0,"/>
    <numFmt numFmtId="171" formatCode="#,##0.0,;\-#,##0.0,"/>
    <numFmt numFmtId="172" formatCode="0.0%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u/>
      <sz val="12"/>
      <name val="Arial"/>
      <family val="2"/>
    </font>
    <font>
      <i/>
      <sz val="6"/>
      <name val="Arial"/>
      <family val="2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1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164" fontId="0" fillId="0" borderId="0" xfId="0" applyNumberFormat="1"/>
    <xf numFmtId="0" fontId="2" fillId="0" borderId="0" xfId="0" applyFont="1"/>
    <xf numFmtId="0" fontId="0" fillId="2" borderId="0" xfId="0" applyFill="1" applyAlignment="1">
      <alignment horizontal="center"/>
    </xf>
    <xf numFmtId="3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  <xf numFmtId="164" fontId="1" fillId="0" borderId="0" xfId="0" applyNumberFormat="1" applyFont="1" applyAlignment="1">
      <alignment horizontal="right" wrapText="1"/>
    </xf>
    <xf numFmtId="3" fontId="2" fillId="0" borderId="0" xfId="0" applyNumberFormat="1" applyFont="1"/>
    <xf numFmtId="3" fontId="0" fillId="0" borderId="0" xfId="0" applyNumberFormat="1" applyAlignment="1">
      <alignment horizontal="right"/>
    </xf>
    <xf numFmtId="164" fontId="4" fillId="0" borderId="0" xfId="0" applyNumberFormat="1" applyFont="1"/>
    <xf numFmtId="164" fontId="6" fillId="0" borderId="0" xfId="0" applyNumberFormat="1" applyFont="1"/>
    <xf numFmtId="4" fontId="4" fillId="0" borderId="0" xfId="0" applyNumberFormat="1" applyFont="1"/>
    <xf numFmtId="164" fontId="1" fillId="0" borderId="0" xfId="0" applyNumberFormat="1" applyFont="1" applyFill="1"/>
    <xf numFmtId="3" fontId="4" fillId="0" borderId="0" xfId="0" applyNumberFormat="1" applyFont="1"/>
    <xf numFmtId="164" fontId="5" fillId="0" borderId="0" xfId="0" applyNumberFormat="1" applyFont="1"/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Border="1" applyAlignment="1">
      <alignment horizontal="right" wrapText="1"/>
    </xf>
    <xf numFmtId="0" fontId="1" fillId="0" borderId="0" xfId="0" applyFont="1" applyAlignment="1">
      <alignment horizontal="right"/>
    </xf>
    <xf numFmtId="164" fontId="1" fillId="0" borderId="0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left"/>
    </xf>
    <xf numFmtId="0" fontId="1" fillId="0" borderId="0" xfId="0" applyFont="1"/>
    <xf numFmtId="164" fontId="7" fillId="0" borderId="0" xfId="0" applyNumberFormat="1" applyFont="1" applyFill="1" applyAlignment="1">
      <alignment horizontal="right"/>
    </xf>
    <xf numFmtId="0" fontId="9" fillId="0" borderId="0" xfId="0" applyFont="1"/>
    <xf numFmtId="0" fontId="10" fillId="0" borderId="0" xfId="0" applyFont="1"/>
    <xf numFmtId="0" fontId="12" fillId="0" borderId="0" xfId="2" applyFont="1"/>
    <xf numFmtId="0" fontId="6" fillId="5" borderId="0" xfId="0" applyFont="1" applyFill="1" applyAlignment="1">
      <alignment horizontal="center"/>
    </xf>
    <xf numFmtId="3" fontId="6" fillId="5" borderId="0" xfId="0" applyNumberFormat="1" applyFont="1" applyFill="1" applyAlignment="1">
      <alignment horizontal="center"/>
    </xf>
    <xf numFmtId="164" fontId="6" fillId="5" borderId="0" xfId="0" applyNumberFormat="1" applyFont="1" applyFill="1" applyAlignment="1">
      <alignment horizontal="center"/>
    </xf>
    <xf numFmtId="0" fontId="0" fillId="0" borderId="0" xfId="0" applyFill="1"/>
    <xf numFmtId="0" fontId="0" fillId="7" borderId="0" xfId="0" applyFill="1"/>
    <xf numFmtId="0" fontId="8" fillId="7" borderId="0" xfId="0" applyFont="1" applyFill="1"/>
    <xf numFmtId="0" fontId="1" fillId="6" borderId="3" xfId="0" applyFont="1" applyFill="1" applyBorder="1" applyAlignment="1">
      <alignment vertical="center" wrapText="1"/>
    </xf>
    <xf numFmtId="0" fontId="1" fillId="6" borderId="4" xfId="0" applyFont="1" applyFill="1" applyBorder="1" applyAlignment="1">
      <alignment vertical="center" wrapText="1"/>
    </xf>
    <xf numFmtId="0" fontId="1" fillId="6" borderId="5" xfId="0" applyFont="1" applyFill="1" applyBorder="1" applyAlignment="1">
      <alignment vertical="center" wrapText="1"/>
    </xf>
    <xf numFmtId="3" fontId="0" fillId="0" borderId="6" xfId="0" applyNumberFormat="1" applyBorder="1"/>
    <xf numFmtId="3" fontId="0" fillId="0" borderId="7" xfId="0" applyNumberFormat="1" applyBorder="1"/>
    <xf numFmtId="165" fontId="0" fillId="0" borderId="1" xfId="0" applyNumberFormat="1" applyFont="1" applyFill="1" applyBorder="1" applyAlignment="1"/>
    <xf numFmtId="3" fontId="0" fillId="0" borderId="8" xfId="0" applyNumberFormat="1" applyBorder="1"/>
    <xf numFmtId="3" fontId="0" fillId="0" borderId="9" xfId="0" applyNumberFormat="1" applyBorder="1"/>
    <xf numFmtId="165" fontId="0" fillId="0" borderId="2" xfId="0" applyNumberFormat="1" applyFont="1" applyFill="1" applyBorder="1" applyAlignment="1"/>
    <xf numFmtId="166" fontId="5" fillId="0" borderId="7" xfId="0" applyNumberFormat="1" applyFont="1" applyBorder="1" applyAlignment="1">
      <alignment horizontal="right"/>
    </xf>
    <xf numFmtId="166" fontId="5" fillId="0" borderId="6" xfId="0" applyNumberFormat="1" applyFont="1" applyBorder="1" applyAlignment="1">
      <alignment horizontal="right"/>
    </xf>
    <xf numFmtId="166" fontId="5" fillId="0" borderId="8" xfId="0" applyNumberFormat="1" applyFont="1" applyBorder="1" applyAlignment="1">
      <alignment horizontal="right"/>
    </xf>
    <xf numFmtId="166" fontId="5" fillId="0" borderId="9" xfId="0" applyNumberFormat="1" applyFont="1" applyBorder="1" applyAlignment="1">
      <alignment horizontal="right"/>
    </xf>
    <xf numFmtId="166" fontId="5" fillId="0" borderId="1" xfId="0" applyNumberFormat="1" applyFont="1" applyFill="1" applyBorder="1" applyAlignment="1">
      <alignment horizontal="right"/>
    </xf>
    <xf numFmtId="166" fontId="5" fillId="0" borderId="2" xfId="0" applyNumberFormat="1" applyFont="1" applyFill="1" applyBorder="1" applyAlignment="1">
      <alignment horizontal="right"/>
    </xf>
    <xf numFmtId="164" fontId="6" fillId="5" borderId="0" xfId="0" applyNumberFormat="1" applyFont="1" applyFill="1" applyAlignment="1">
      <alignment horizontal="center" wrapText="1"/>
    </xf>
    <xf numFmtId="3" fontId="0" fillId="0" borderId="7" xfId="0" applyNumberFormat="1" applyBorder="1" applyAlignment="1">
      <alignment horizontal="right"/>
    </xf>
    <xf numFmtId="0" fontId="11" fillId="0" borderId="0" xfId="2"/>
    <xf numFmtId="3" fontId="0" fillId="0" borderId="0" xfId="0" applyNumberFormat="1" applyFill="1"/>
    <xf numFmtId="164" fontId="0" fillId="0" borderId="0" xfId="0" applyNumberFormat="1"/>
    <xf numFmtId="164" fontId="0" fillId="0" borderId="0" xfId="0" applyNumberFormat="1"/>
    <xf numFmtId="0" fontId="13" fillId="0" borderId="0" xfId="0" applyFont="1" applyFill="1" applyBorder="1" applyAlignment="1">
      <alignment horizontal="left" vertical="center" wrapText="1"/>
    </xf>
    <xf numFmtId="165" fontId="0" fillId="0" borderId="0" xfId="0" applyNumberFormat="1" applyFill="1"/>
    <xf numFmtId="164" fontId="0" fillId="0" borderId="0" xfId="0" applyNumberFormat="1"/>
    <xf numFmtId="0" fontId="13" fillId="0" borderId="0" xfId="0" applyFont="1" applyFill="1" applyBorder="1" applyAlignment="1">
      <alignment horizontal="left" vertical="center" wrapText="1"/>
    </xf>
    <xf numFmtId="164" fontId="0" fillId="0" borderId="0" xfId="0" applyNumberFormat="1"/>
    <xf numFmtId="164" fontId="1" fillId="0" borderId="0" xfId="0" applyNumberFormat="1" applyFont="1" applyFill="1" applyBorder="1" applyAlignment="1">
      <alignment horizontal="right" wrapText="1"/>
    </xf>
    <xf numFmtId="164" fontId="1" fillId="0" borderId="0" xfId="0" applyNumberFormat="1" applyFont="1" applyFill="1" applyAlignment="1">
      <alignment horizontal="right"/>
    </xf>
    <xf numFmtId="3" fontId="0" fillId="0" borderId="6" xfId="0" applyNumberFormat="1" applyFill="1" applyBorder="1"/>
    <xf numFmtId="3" fontId="0" fillId="0" borderId="7" xfId="0" applyNumberFormat="1" applyFill="1" applyBorder="1"/>
    <xf numFmtId="3" fontId="0" fillId="0" borderId="7" xfId="0" applyNumberFormat="1" applyFill="1" applyBorder="1" applyAlignment="1">
      <alignment horizontal="right"/>
    </xf>
    <xf numFmtId="167" fontId="1" fillId="0" borderId="0" xfId="0" applyNumberFormat="1" applyFont="1" applyBorder="1" applyAlignment="1">
      <alignment horizontal="right" wrapText="1"/>
    </xf>
    <xf numFmtId="168" fontId="0" fillId="0" borderId="1" xfId="0" applyNumberFormat="1" applyFont="1" applyFill="1" applyBorder="1" applyAlignment="1"/>
    <xf numFmtId="169" fontId="5" fillId="0" borderId="6" xfId="0" applyNumberFormat="1" applyFont="1" applyBorder="1" applyAlignment="1">
      <alignment horizontal="right"/>
    </xf>
    <xf numFmtId="169" fontId="5" fillId="0" borderId="7" xfId="0" applyNumberFormat="1" applyFont="1" applyBorder="1" applyAlignment="1">
      <alignment horizontal="right"/>
    </xf>
    <xf numFmtId="169" fontId="5" fillId="0" borderId="1" xfId="0" applyNumberFormat="1" applyFont="1" applyFill="1" applyBorder="1" applyAlignment="1">
      <alignment horizontal="right"/>
    </xf>
    <xf numFmtId="169" fontId="5" fillId="0" borderId="9" xfId="0" applyNumberFormat="1" applyFont="1" applyBorder="1" applyAlignment="1">
      <alignment horizontal="right"/>
    </xf>
    <xf numFmtId="169" fontId="5" fillId="0" borderId="8" xfId="0" applyNumberFormat="1" applyFont="1" applyBorder="1" applyAlignment="1">
      <alignment horizontal="right"/>
    </xf>
    <xf numFmtId="169" fontId="5" fillId="0" borderId="2" xfId="0" applyNumberFormat="1" applyFont="1" applyFill="1" applyBorder="1" applyAlignment="1">
      <alignment horizontal="right"/>
    </xf>
    <xf numFmtId="168" fontId="0" fillId="0" borderId="2" xfId="0" applyNumberFormat="1" applyBorder="1"/>
    <xf numFmtId="170" fontId="0" fillId="0" borderId="0" xfId="0" applyNumberFormat="1"/>
    <xf numFmtId="170" fontId="1" fillId="0" borderId="0" xfId="0" applyNumberFormat="1" applyFont="1" applyBorder="1" applyAlignment="1">
      <alignment horizontal="right" wrapText="1"/>
    </xf>
    <xf numFmtId="170" fontId="1" fillId="0" borderId="0" xfId="0" applyNumberFormat="1" applyFont="1" applyFill="1" applyBorder="1" applyAlignment="1">
      <alignment horizontal="right" wrapText="1"/>
    </xf>
    <xf numFmtId="166" fontId="1" fillId="0" borderId="0" xfId="3" applyNumberFormat="1" applyFont="1" applyBorder="1" applyAlignment="1">
      <alignment horizontal="right"/>
    </xf>
    <xf numFmtId="171" fontId="1" fillId="0" borderId="0" xfId="0" applyNumberFormat="1" applyFont="1" applyBorder="1" applyAlignment="1">
      <alignment horizontal="right" wrapText="1"/>
    </xf>
    <xf numFmtId="164" fontId="0" fillId="0" borderId="0" xfId="0" applyNumberFormat="1"/>
    <xf numFmtId="0" fontId="3" fillId="3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left" vertical="center" wrapText="1"/>
    </xf>
    <xf numFmtId="172" fontId="0" fillId="0" borderId="0" xfId="3" applyNumberFormat="1" applyFont="1" applyFill="1"/>
  </cellXfs>
  <cellStyles count="4">
    <cellStyle name="Hyperlink" xfId="2" builtinId="8"/>
    <cellStyle name="Prozent" xfId="3" builtinId="5"/>
    <cellStyle name="Standard" xfId="0" builtinId="0"/>
    <cellStyle name="Standard 2" xfId="1"/>
  </cellStyles>
  <dxfs count="48">
    <dxf>
      <font>
        <strike val="0"/>
        <color rgb="FF00B050"/>
      </font>
      <fill>
        <patternFill patternType="none">
          <bgColor auto="1"/>
        </patternFill>
      </fill>
    </dxf>
    <dxf>
      <font>
        <color rgb="FF9C0006"/>
      </font>
    </dxf>
    <dxf>
      <font>
        <strike val="0"/>
        <color rgb="FF00B050"/>
      </font>
      <fill>
        <patternFill patternType="none">
          <bgColor auto="1"/>
        </patternFill>
      </fill>
    </dxf>
    <dxf>
      <font>
        <color rgb="FF9C0006"/>
      </font>
    </dxf>
    <dxf>
      <font>
        <strike val="0"/>
        <color rgb="FF00B050"/>
      </font>
      <fill>
        <patternFill patternType="none">
          <bgColor auto="1"/>
        </patternFill>
      </fill>
    </dxf>
    <dxf>
      <font>
        <color rgb="FF9C0006"/>
      </font>
    </dxf>
    <dxf>
      <font>
        <strike val="0"/>
        <color rgb="FF00B050"/>
      </font>
      <fill>
        <patternFill patternType="none">
          <bgColor auto="1"/>
        </patternFill>
      </fill>
    </dxf>
    <dxf>
      <font>
        <color rgb="FF9C0006"/>
      </font>
    </dxf>
    <dxf>
      <font>
        <strike val="0"/>
        <color rgb="FF00B050"/>
      </font>
      <fill>
        <patternFill patternType="none">
          <bgColor auto="1"/>
        </patternFill>
      </fill>
    </dxf>
    <dxf>
      <font>
        <color rgb="FF9C0006"/>
      </font>
    </dxf>
    <dxf>
      <font>
        <strike val="0"/>
        <color rgb="FF00B050"/>
      </font>
      <fill>
        <patternFill patternType="none">
          <bgColor auto="1"/>
        </patternFill>
      </fill>
    </dxf>
    <dxf>
      <font>
        <color rgb="FF9C0006"/>
      </font>
    </dxf>
    <dxf>
      <font>
        <strike val="0"/>
        <color rgb="FF00B050"/>
      </font>
      <fill>
        <patternFill patternType="none">
          <bgColor auto="1"/>
        </patternFill>
      </fill>
    </dxf>
    <dxf>
      <font>
        <color rgb="FF9C0006"/>
      </font>
    </dxf>
    <dxf>
      <font>
        <strike val="0"/>
        <color rgb="FF00B050"/>
      </font>
      <fill>
        <patternFill patternType="none">
          <bgColor auto="1"/>
        </patternFill>
      </fill>
    </dxf>
    <dxf>
      <font>
        <color rgb="FF9C0006"/>
      </font>
    </dxf>
    <dxf>
      <font>
        <strike val="0"/>
        <color rgb="FF00B050"/>
      </font>
      <fill>
        <patternFill patternType="none">
          <bgColor auto="1"/>
        </patternFill>
      </fill>
    </dxf>
    <dxf>
      <font>
        <color rgb="FF9C0006"/>
      </font>
    </dxf>
    <dxf>
      <font>
        <strike val="0"/>
        <color rgb="FF00B050"/>
      </font>
      <fill>
        <patternFill patternType="none">
          <bgColor auto="1"/>
        </patternFill>
      </fill>
    </dxf>
    <dxf>
      <font>
        <color rgb="FF9C0006"/>
      </font>
    </dxf>
    <dxf>
      <font>
        <strike val="0"/>
        <color rgb="FF00B050"/>
      </font>
      <fill>
        <patternFill patternType="none">
          <bgColor auto="1"/>
        </patternFill>
      </fill>
    </dxf>
    <dxf>
      <font>
        <color rgb="FF9C0006"/>
      </font>
    </dxf>
    <dxf>
      <font>
        <strike val="0"/>
        <color rgb="FF00B050"/>
      </font>
      <fill>
        <patternFill patternType="none">
          <bgColor auto="1"/>
        </patternFill>
      </fill>
    </dxf>
    <dxf>
      <font>
        <color rgb="FF9C0006"/>
      </font>
    </dxf>
    <dxf>
      <font>
        <strike val="0"/>
        <color rgb="FF00B050"/>
      </font>
      <fill>
        <patternFill patternType="none">
          <bgColor auto="1"/>
        </patternFill>
      </fill>
    </dxf>
    <dxf>
      <font>
        <color rgb="FF9C0006"/>
      </font>
    </dxf>
    <dxf>
      <font>
        <strike val="0"/>
        <color rgb="FF00B050"/>
      </font>
      <fill>
        <patternFill patternType="none">
          <bgColor auto="1"/>
        </patternFill>
      </fill>
    </dxf>
    <dxf>
      <font>
        <color rgb="FF9C0006"/>
      </font>
    </dxf>
    <dxf>
      <font>
        <strike val="0"/>
        <color rgb="FF00B050"/>
      </font>
      <fill>
        <patternFill patternType="none">
          <bgColor auto="1"/>
        </patternFill>
      </fill>
    </dxf>
    <dxf>
      <font>
        <color rgb="FF9C0006"/>
      </font>
    </dxf>
    <dxf>
      <font>
        <strike val="0"/>
        <color rgb="FF00B050"/>
      </font>
      <fill>
        <patternFill patternType="none">
          <bgColor auto="1"/>
        </patternFill>
      </fill>
    </dxf>
    <dxf>
      <font>
        <color rgb="FF9C0006"/>
      </font>
    </dxf>
    <dxf>
      <font>
        <strike val="0"/>
        <color rgb="FF00B050"/>
      </font>
      <fill>
        <patternFill patternType="none">
          <bgColor auto="1"/>
        </patternFill>
      </fill>
    </dxf>
    <dxf>
      <font>
        <color rgb="FF9C0006"/>
      </font>
    </dxf>
    <dxf>
      <font>
        <strike val="0"/>
        <color rgb="FF00B050"/>
      </font>
      <fill>
        <patternFill patternType="none">
          <bgColor auto="1"/>
        </patternFill>
      </fill>
    </dxf>
    <dxf>
      <font>
        <color rgb="FF9C0006"/>
      </font>
    </dxf>
    <dxf>
      <font>
        <strike val="0"/>
        <color rgb="FF00B050"/>
      </font>
      <fill>
        <patternFill patternType="none">
          <bgColor auto="1"/>
        </patternFill>
      </fill>
    </dxf>
    <dxf>
      <font>
        <color rgb="FF9C0006"/>
      </font>
    </dxf>
    <dxf>
      <font>
        <strike val="0"/>
        <color rgb="FF00B050"/>
      </font>
      <fill>
        <patternFill patternType="none">
          <bgColor auto="1"/>
        </patternFill>
      </fill>
    </dxf>
    <dxf>
      <font>
        <color rgb="FF9C0006"/>
      </font>
    </dxf>
    <dxf>
      <font>
        <strike val="0"/>
        <color rgb="FF00B050"/>
      </font>
      <fill>
        <patternFill patternType="none">
          <bgColor auto="1"/>
        </patternFill>
      </fill>
    </dxf>
    <dxf>
      <font>
        <color rgb="FF9C0006"/>
      </font>
    </dxf>
    <dxf>
      <font>
        <strike val="0"/>
        <color rgb="FF00B050"/>
      </font>
      <fill>
        <patternFill patternType="none">
          <bgColor auto="1"/>
        </patternFill>
      </fill>
    </dxf>
    <dxf>
      <font>
        <color rgb="FF9C0006"/>
      </font>
    </dxf>
    <dxf>
      <font>
        <strike val="0"/>
        <color rgb="FF00B050"/>
      </font>
      <fill>
        <patternFill patternType="none">
          <bgColor auto="1"/>
        </patternFill>
      </fill>
    </dxf>
    <dxf>
      <font>
        <color rgb="FF9C0006"/>
      </font>
    </dxf>
    <dxf>
      <font>
        <strike val="0"/>
        <color rgb="FF00B050"/>
      </font>
      <fill>
        <patternFill patternType="none">
          <bgColor auto="1"/>
        </patternFill>
      </fill>
    </dxf>
    <dxf>
      <font>
        <color rgb="FF9C0006"/>
      </font>
    </dxf>
  </dxfs>
  <tableStyles count="0" defaultTableStyle="TableStyleMedium9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247649</xdr:colOff>
      <xdr:row>0</xdr:row>
      <xdr:rowOff>0</xdr:rowOff>
    </xdr:from>
    <xdr:to>
      <xdr:col>15</xdr:col>
      <xdr:colOff>790574</xdr:colOff>
      <xdr:row>1</xdr:row>
      <xdr:rowOff>222452</xdr:rowOff>
    </xdr:to>
    <xdr:pic>
      <xdr:nvPicPr>
        <xdr:cNvPr id="2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20774" y="0"/>
          <a:ext cx="1381125" cy="3843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B10"/>
  <sheetViews>
    <sheetView workbookViewId="0">
      <selection activeCell="B25" sqref="B25"/>
    </sheetView>
  </sheetViews>
  <sheetFormatPr baseColWidth="10" defaultRowHeight="12.75" x14ac:dyDescent="0.2"/>
  <cols>
    <col min="1" max="1" width="11.42578125" style="23"/>
    <col min="2" max="2" width="57.7109375" style="23" customWidth="1"/>
    <col min="3" max="16384" width="11.42578125" style="23"/>
  </cols>
  <sheetData>
    <row r="4" spans="2:2" ht="26.25" x14ac:dyDescent="0.4">
      <c r="B4" s="25" t="s">
        <v>46</v>
      </c>
    </row>
    <row r="5" spans="2:2" ht="26.25" x14ac:dyDescent="0.4">
      <c r="B5" s="25"/>
    </row>
    <row r="6" spans="2:2" x14ac:dyDescent="0.2">
      <c r="B6" s="23" t="s">
        <v>43</v>
      </c>
    </row>
    <row r="7" spans="2:2" ht="5.25" customHeight="1" x14ac:dyDescent="0.2"/>
    <row r="8" spans="2:2" s="26" customFormat="1" ht="15" x14ac:dyDescent="0.2">
      <c r="B8" s="51" t="s">
        <v>31</v>
      </c>
    </row>
    <row r="9" spans="2:2" s="26" customFormat="1" ht="9" customHeight="1" x14ac:dyDescent="0.2">
      <c r="B9" s="27"/>
    </row>
    <row r="10" spans="2:2" s="26" customFormat="1" ht="15" x14ac:dyDescent="0.2">
      <c r="B10" s="51" t="s">
        <v>30</v>
      </c>
    </row>
  </sheetData>
  <hyperlinks>
    <hyperlink ref="B8" location="VIE!A1" display="FLUGHAFEN WIEN im Detail"/>
    <hyperlink ref="B10" location="'VIE GRUPPE inkl. MIA &amp; KSC'!A1" display="Flughafen Wien Gruppe (inklusive Malta und Kosice)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Q262"/>
  <sheetViews>
    <sheetView zoomScaleNormal="100" workbookViewId="0">
      <selection activeCell="Q14" sqref="Q14"/>
    </sheetView>
  </sheetViews>
  <sheetFormatPr baseColWidth="10" defaultRowHeight="12.75" x14ac:dyDescent="0.2"/>
  <cols>
    <col min="1" max="1" width="24" bestFit="1" customWidth="1"/>
    <col min="2" max="2" width="9.42578125" style="2" customWidth="1"/>
    <col min="3" max="3" width="10.140625" style="3" customWidth="1"/>
    <col min="4" max="8" width="9.42578125" style="3" customWidth="1"/>
    <col min="9" max="9" width="11.7109375" style="3" bestFit="1" customWidth="1"/>
    <col min="10" max="11" width="9.42578125" style="3" customWidth="1"/>
    <col min="12" max="12" width="10.140625" style="3" customWidth="1"/>
    <col min="13" max="13" width="9.42578125" style="3" customWidth="1"/>
    <col min="14" max="14" width="8.7109375" style="3" customWidth="1"/>
    <col min="15" max="15" width="16.28515625" bestFit="1" customWidth="1"/>
    <col min="16" max="16" width="4.85546875" customWidth="1"/>
  </cols>
  <sheetData>
    <row r="1" spans="1:15" ht="40.5" customHeight="1" x14ac:dyDescent="0.2">
      <c r="M1" s="79"/>
      <c r="N1" s="79"/>
    </row>
    <row r="2" spans="1:15" ht="18" customHeight="1" x14ac:dyDescent="0.25">
      <c r="A2" s="80">
        <v>2019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19"/>
    </row>
    <row r="3" spans="1:15" ht="18" customHeight="1" x14ac:dyDescent="0.2">
      <c r="A3" s="5"/>
      <c r="B3" s="6" t="s">
        <v>47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9</v>
      </c>
      <c r="L3" s="7" t="s">
        <v>10</v>
      </c>
      <c r="M3" s="7" t="s">
        <v>11</v>
      </c>
      <c r="N3" s="7" t="s">
        <v>12</v>
      </c>
      <c r="O3" s="19"/>
    </row>
    <row r="4" spans="1:15" ht="18" customHeight="1" x14ac:dyDescent="0.2">
      <c r="A4" s="22" t="s">
        <v>27</v>
      </c>
      <c r="B4" s="74">
        <v>1830923</v>
      </c>
      <c r="C4" s="75">
        <v>1863688</v>
      </c>
      <c r="D4" s="75">
        <v>2365089</v>
      </c>
      <c r="E4" s="75">
        <v>2744184</v>
      </c>
      <c r="F4" s="76">
        <v>2877161</v>
      </c>
      <c r="G4" s="75">
        <v>2985210</v>
      </c>
      <c r="H4" s="75">
        <v>3161400</v>
      </c>
      <c r="I4" s="75">
        <v>3151020</v>
      </c>
      <c r="J4" s="75">
        <v>2977411</v>
      </c>
      <c r="K4" s="75">
        <v>2848057</v>
      </c>
      <c r="L4" s="75">
        <v>2391208</v>
      </c>
      <c r="M4" s="75">
        <v>2466838</v>
      </c>
      <c r="N4" s="75">
        <f>SUM(B4:M4)</f>
        <v>31662189</v>
      </c>
      <c r="O4" s="65"/>
    </row>
    <row r="5" spans="1:15" ht="18" customHeight="1" x14ac:dyDescent="0.2">
      <c r="A5" s="22" t="s">
        <v>13</v>
      </c>
      <c r="B5" s="74">
        <v>376568</v>
      </c>
      <c r="C5" s="75">
        <v>350308</v>
      </c>
      <c r="D5" s="75">
        <v>512190</v>
      </c>
      <c r="E5" s="75">
        <v>624270</v>
      </c>
      <c r="F5" s="76">
        <v>633302</v>
      </c>
      <c r="G5" s="75">
        <v>690164</v>
      </c>
      <c r="H5" s="75">
        <v>789696</v>
      </c>
      <c r="I5" s="75">
        <v>776420</v>
      </c>
      <c r="J5" s="75">
        <v>723236</v>
      </c>
      <c r="K5" s="75">
        <v>733498</v>
      </c>
      <c r="L5" s="75">
        <v>523230</v>
      </c>
      <c r="M5" s="75">
        <v>457040</v>
      </c>
      <c r="N5" s="75">
        <f t="shared" ref="N5:N9" si="0">SUM(B5:M5)</f>
        <v>7189922</v>
      </c>
      <c r="O5" s="18"/>
    </row>
    <row r="6" spans="1:15" ht="18" customHeight="1" x14ac:dyDescent="0.2">
      <c r="A6" s="22" t="s">
        <v>14</v>
      </c>
      <c r="B6" s="20">
        <f t="shared" ref="B6:M6" si="1">IF(B4="","",B5/B4%)</f>
        <v>20.567112871486131</v>
      </c>
      <c r="C6" s="20">
        <f t="shared" si="1"/>
        <v>18.796493833731827</v>
      </c>
      <c r="D6" s="20">
        <f t="shared" si="1"/>
        <v>21.656267480843216</v>
      </c>
      <c r="E6" s="20">
        <f t="shared" si="1"/>
        <v>22.748838999134168</v>
      </c>
      <c r="F6" s="20">
        <f t="shared" si="1"/>
        <v>22.011350772514991</v>
      </c>
      <c r="G6" s="20">
        <f t="shared" si="1"/>
        <v>23.119445533145072</v>
      </c>
      <c r="H6" s="20">
        <f t="shared" si="1"/>
        <v>24.979312962611502</v>
      </c>
      <c r="I6" s="20">
        <f t="shared" si="1"/>
        <v>24.640275212470883</v>
      </c>
      <c r="J6" s="20">
        <f t="shared" si="1"/>
        <v>24.290768053184461</v>
      </c>
      <c r="K6" s="20">
        <f t="shared" si="1"/>
        <v>25.754330057298713</v>
      </c>
      <c r="L6" s="20">
        <f t="shared" si="1"/>
        <v>21.881408894583824</v>
      </c>
      <c r="M6" s="20">
        <f t="shared" si="1"/>
        <v>18.527361748116412</v>
      </c>
      <c r="N6" s="77">
        <f>N5/N4*100</f>
        <v>22.708227785514133</v>
      </c>
      <c r="O6" s="19"/>
    </row>
    <row r="7" spans="1:15" ht="18" customHeight="1" x14ac:dyDescent="0.2">
      <c r="A7" s="22" t="s">
        <v>16</v>
      </c>
      <c r="B7" s="18">
        <v>18.170999999999999</v>
      </c>
      <c r="C7" s="18">
        <v>17.263000000000002</v>
      </c>
      <c r="D7" s="18">
        <v>20.908999999999999</v>
      </c>
      <c r="E7" s="18">
        <v>22.841999999999999</v>
      </c>
      <c r="F7" s="60">
        <v>24.376999999999999</v>
      </c>
      <c r="G7" s="18">
        <v>24.321000000000002</v>
      </c>
      <c r="H7" s="18">
        <v>25.169</v>
      </c>
      <c r="I7" s="18">
        <v>24.696000000000002</v>
      </c>
      <c r="J7" s="18">
        <v>24.231000000000002</v>
      </c>
      <c r="K7" s="18">
        <v>23.556999999999999</v>
      </c>
      <c r="L7" s="18">
        <v>20.6</v>
      </c>
      <c r="M7" s="18">
        <v>20.7</v>
      </c>
      <c r="N7" s="18">
        <f t="shared" si="0"/>
        <v>266.83599999999996</v>
      </c>
      <c r="O7" s="18"/>
    </row>
    <row r="8" spans="1:15" ht="18" customHeight="1" x14ac:dyDescent="0.2">
      <c r="A8" s="22" t="s">
        <v>28</v>
      </c>
      <c r="B8" s="75">
        <f>21225661.45/1000</f>
        <v>21225.66145</v>
      </c>
      <c r="C8" s="75">
        <f>20218976.88/1000</f>
        <v>20218.976879999998</v>
      </c>
      <c r="D8" s="75">
        <f>25196664.94/1000</f>
        <v>25196.664940000002</v>
      </c>
      <c r="E8" s="78">
        <f>23535265.11/1000</f>
        <v>23535.26511</v>
      </c>
      <c r="F8" s="76">
        <f>23661445.83/1000</f>
        <v>23661.445829999997</v>
      </c>
      <c r="G8" s="75">
        <f>22146220.91/1000</f>
        <v>22146.22091</v>
      </c>
      <c r="H8" s="75">
        <f>23347736.43/1000</f>
        <v>23347.736430000001</v>
      </c>
      <c r="I8" s="75">
        <f>23575087.92/1000</f>
        <v>23575.087920000002</v>
      </c>
      <c r="J8" s="75">
        <f>24913342.61/1000</f>
        <v>24913.34261</v>
      </c>
      <c r="K8" s="75">
        <f>26646453.59/1000</f>
        <v>26646.453590000001</v>
      </c>
      <c r="L8" s="75">
        <f>26606020.96/1000</f>
        <v>26606.020960000002</v>
      </c>
      <c r="M8" s="75">
        <f>22733163.28/1000</f>
        <v>22733.163280000001</v>
      </c>
      <c r="N8" s="75">
        <f t="shared" si="0"/>
        <v>283806.03990999993</v>
      </c>
      <c r="O8" s="18"/>
    </row>
    <row r="9" spans="1:15" ht="18" customHeight="1" x14ac:dyDescent="0.2">
      <c r="A9" s="22" t="s">
        <v>29</v>
      </c>
      <c r="B9" s="18">
        <v>745.01800000000003</v>
      </c>
      <c r="C9" s="18">
        <v>703.59299999999996</v>
      </c>
      <c r="D9" s="18">
        <v>858.51700000000005</v>
      </c>
      <c r="E9" s="18">
        <v>943.16800000000001</v>
      </c>
      <c r="F9" s="61">
        <v>988.64700000000005</v>
      </c>
      <c r="G9" s="18">
        <v>976.72299999999996</v>
      </c>
      <c r="H9" s="18">
        <v>1025.011</v>
      </c>
      <c r="I9" s="18">
        <v>1004.99</v>
      </c>
      <c r="J9" s="18">
        <v>977.35799999999995</v>
      </c>
      <c r="K9" s="18">
        <v>964.69899999999996</v>
      </c>
      <c r="L9" s="18">
        <v>839.3</v>
      </c>
      <c r="M9" s="18">
        <v>851.1</v>
      </c>
      <c r="N9" s="18">
        <f t="shared" si="0"/>
        <v>10878.124</v>
      </c>
      <c r="O9" s="18"/>
    </row>
    <row r="10" spans="1:15" ht="18" customHeight="1" x14ac:dyDescent="0.2">
      <c r="A10" s="22"/>
      <c r="B10" s="20"/>
      <c r="C10" s="18"/>
      <c r="D10" s="23"/>
      <c r="E10" s="18"/>
      <c r="F10" s="18"/>
      <c r="G10" s="18"/>
      <c r="H10" s="18"/>
      <c r="I10" s="18"/>
      <c r="J10" s="18"/>
      <c r="K10" s="18"/>
      <c r="L10" s="18"/>
      <c r="M10" s="18"/>
      <c r="N10" s="17"/>
      <c r="O10" s="19"/>
    </row>
    <row r="11" spans="1:15" ht="18" customHeight="1" x14ac:dyDescent="0.2">
      <c r="A11" s="22" t="s">
        <v>21</v>
      </c>
      <c r="B11" s="17"/>
      <c r="C11" s="18"/>
      <c r="D11" s="23"/>
      <c r="E11" s="18"/>
      <c r="F11" s="18"/>
      <c r="G11" s="18"/>
      <c r="H11" s="18"/>
      <c r="I11" s="18"/>
      <c r="J11" s="18"/>
      <c r="K11" s="18"/>
      <c r="L11" s="18"/>
      <c r="M11" s="18"/>
      <c r="N11" s="59"/>
      <c r="O11" s="19"/>
    </row>
    <row r="12" spans="1:15" ht="18" customHeight="1" x14ac:dyDescent="0.2">
      <c r="A12" s="22" t="s">
        <v>17</v>
      </c>
      <c r="B12" s="17">
        <v>24.4</v>
      </c>
      <c r="C12" s="17">
        <v>25.633530893225984</v>
      </c>
      <c r="D12" s="17">
        <v>23.923062655028996</v>
      </c>
      <c r="E12" s="17">
        <v>26.6</v>
      </c>
      <c r="F12" s="17">
        <v>24.374423444196314</v>
      </c>
      <c r="G12" s="61">
        <v>19.7</v>
      </c>
      <c r="H12" s="17">
        <v>15.783536719356588</v>
      </c>
      <c r="I12" s="17">
        <v>13.216821230000001</v>
      </c>
      <c r="J12" s="61">
        <v>10.4241675753058</v>
      </c>
      <c r="K12" s="61">
        <v>10.220587694628518</v>
      </c>
      <c r="L12" s="17">
        <v>9.1</v>
      </c>
      <c r="M12" s="17">
        <v>11.600874226557867</v>
      </c>
      <c r="N12" s="17">
        <v>17.105622116297742</v>
      </c>
      <c r="O12" s="19"/>
    </row>
    <row r="13" spans="1:15" ht="18" customHeight="1" x14ac:dyDescent="0.2">
      <c r="A13" s="22" t="s">
        <v>18</v>
      </c>
      <c r="B13" s="17">
        <v>6.2</v>
      </c>
      <c r="C13" s="17">
        <v>8.6415005396285789</v>
      </c>
      <c r="D13" s="17">
        <v>10.416235513245041</v>
      </c>
      <c r="E13" s="17">
        <v>8.2347678640160584</v>
      </c>
      <c r="F13" s="17">
        <v>6.5852763668555081</v>
      </c>
      <c r="G13" s="61">
        <v>3.1</v>
      </c>
      <c r="H13" s="17">
        <v>6.6609038601799115</v>
      </c>
      <c r="I13" s="17">
        <v>1.3494638955098801</v>
      </c>
      <c r="J13" s="61">
        <v>6.0093398491435499</v>
      </c>
      <c r="K13" s="61">
        <v>11.36587928421986</v>
      </c>
      <c r="L13" s="17">
        <v>14.3</v>
      </c>
      <c r="M13" s="17">
        <v>16.42551457102099</v>
      </c>
      <c r="N13" s="17">
        <v>7.6439746680041321</v>
      </c>
      <c r="O13" s="19"/>
    </row>
    <row r="14" spans="1:15" ht="18" customHeight="1" x14ac:dyDescent="0.2">
      <c r="A14" s="22" t="s">
        <v>22</v>
      </c>
      <c r="B14" s="17">
        <f>IF(B7="","",(B7-B24)/B24%)</f>
        <v>15.312856961543345</v>
      </c>
      <c r="C14" s="17">
        <v>15.999193656766577</v>
      </c>
      <c r="D14" s="17">
        <v>15.954968944099372</v>
      </c>
      <c r="E14" s="17">
        <v>16.749297214413478</v>
      </c>
      <c r="F14" s="17">
        <v>15.805225653206641</v>
      </c>
      <c r="G14" s="61">
        <f t="shared" ref="G14" si="2">IF(G7="","",(G7-G24)/G24%)</f>
        <v>12.868943753480618</v>
      </c>
      <c r="H14" s="17">
        <v>12.341546152472775</v>
      </c>
      <c r="I14" s="17">
        <v>8.6732673259999995</v>
      </c>
      <c r="J14" s="61">
        <v>8.0390583199571992</v>
      </c>
      <c r="K14" s="61">
        <v>3.8485275965438195</v>
      </c>
      <c r="L14" s="17">
        <v>1.7</v>
      </c>
      <c r="M14" s="17">
        <v>5.058207513598699</v>
      </c>
      <c r="N14" s="17">
        <v>10.704386649184245</v>
      </c>
      <c r="O14" s="19"/>
    </row>
    <row r="15" spans="1:15" ht="18" customHeight="1" x14ac:dyDescent="0.2">
      <c r="A15" s="22" t="s">
        <v>24</v>
      </c>
      <c r="B15" s="17">
        <v>-2.8</v>
      </c>
      <c r="C15" s="17">
        <v>-1.6920309233237663</v>
      </c>
      <c r="D15" s="17">
        <v>-1.4</v>
      </c>
      <c r="E15" s="17">
        <v>-7.2968688069758256</v>
      </c>
      <c r="F15" s="17">
        <v>-1.4904866980307132</v>
      </c>
      <c r="G15" s="61">
        <v>-12.7</v>
      </c>
      <c r="H15" s="17">
        <v>-8.4151083434668248</v>
      </c>
      <c r="I15" s="17">
        <v>-3.6614768500000001</v>
      </c>
      <c r="J15" s="61">
        <v>-2.9684489660823998</v>
      </c>
      <c r="K15" s="61">
        <v>-2.7884937741387787</v>
      </c>
      <c r="L15" s="17">
        <v>1.2</v>
      </c>
      <c r="M15" s="17">
        <v>-3.1967245127298347</v>
      </c>
      <c r="N15" s="17">
        <v>-3.9336970668939064</v>
      </c>
      <c r="O15" s="19"/>
    </row>
    <row r="16" spans="1:15" ht="18" customHeight="1" x14ac:dyDescent="0.2">
      <c r="A16" s="22" t="s">
        <v>19</v>
      </c>
      <c r="B16" s="17">
        <f>IF(B9="","",(B9-B26)/B26%)</f>
        <v>19.476241640874317</v>
      </c>
      <c r="C16" s="17">
        <v>19.2</v>
      </c>
      <c r="D16" s="17">
        <v>18.4952437213257</v>
      </c>
      <c r="E16" s="17">
        <v>21.241975416558468</v>
      </c>
      <c r="F16" s="17">
        <v>19.413349115856615</v>
      </c>
      <c r="G16" s="61">
        <v>15.3</v>
      </c>
      <c r="H16" s="17">
        <v>15.09632055048014</v>
      </c>
      <c r="I16" s="17">
        <v>10.804237199999999</v>
      </c>
      <c r="J16" s="61">
        <v>9.9266674164885806</v>
      </c>
      <c r="K16" s="61">
        <v>7.3050248880731905</v>
      </c>
      <c r="L16" s="17">
        <v>4.5999999999999996</v>
      </c>
      <c r="M16" s="17">
        <v>7.1855246702509907</v>
      </c>
      <c r="N16" s="17">
        <v>13.62963940996447</v>
      </c>
      <c r="O16" s="19"/>
    </row>
    <row r="17" spans="1:15" ht="18" customHeight="1" x14ac:dyDescent="0.2">
      <c r="A17" s="22"/>
      <c r="B17" s="18"/>
      <c r="C17" s="18"/>
      <c r="D17" s="23"/>
      <c r="E17" s="18"/>
      <c r="F17" s="18"/>
      <c r="G17" s="18"/>
      <c r="H17" s="18"/>
      <c r="I17" s="18"/>
      <c r="J17" s="18"/>
      <c r="K17" s="18"/>
      <c r="L17" s="18"/>
      <c r="M17" s="18"/>
      <c r="N17" s="17"/>
      <c r="O17" s="19"/>
    </row>
    <row r="18" spans="1:15" ht="18" customHeight="1" x14ac:dyDescent="0.2">
      <c r="A18" s="22"/>
      <c r="B18" s="18"/>
      <c r="C18" s="18"/>
      <c r="D18" s="23"/>
      <c r="E18" s="18"/>
      <c r="F18" s="18"/>
      <c r="G18" s="18"/>
      <c r="H18" s="18"/>
      <c r="I18" s="18"/>
      <c r="J18" s="18"/>
      <c r="K18" s="18"/>
      <c r="L18" s="18"/>
      <c r="M18" s="18"/>
      <c r="N18" s="17"/>
      <c r="O18" s="19"/>
    </row>
    <row r="19" spans="1:15" ht="18" customHeight="1" x14ac:dyDescent="0.25">
      <c r="A19" s="80">
        <v>2018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19"/>
    </row>
    <row r="20" spans="1:15" ht="18" customHeight="1" x14ac:dyDescent="0.2">
      <c r="A20" s="5"/>
      <c r="B20" s="6" t="s">
        <v>0</v>
      </c>
      <c r="C20" s="7" t="s">
        <v>1</v>
      </c>
      <c r="D20" s="7" t="s">
        <v>2</v>
      </c>
      <c r="E20" s="7" t="s">
        <v>3</v>
      </c>
      <c r="F20" s="7" t="s">
        <v>4</v>
      </c>
      <c r="G20" s="7" t="s">
        <v>5</v>
      </c>
      <c r="H20" s="7" t="s">
        <v>6</v>
      </c>
      <c r="I20" s="7" t="s">
        <v>7</v>
      </c>
      <c r="J20" s="7" t="s">
        <v>8</v>
      </c>
      <c r="K20" s="7" t="s">
        <v>9</v>
      </c>
      <c r="L20" s="7" t="s">
        <v>10</v>
      </c>
      <c r="M20" s="7" t="s">
        <v>11</v>
      </c>
      <c r="N20" s="7" t="s">
        <v>12</v>
      </c>
      <c r="O20" s="19"/>
    </row>
    <row r="21" spans="1:15" ht="18" customHeight="1" x14ac:dyDescent="0.2">
      <c r="A21" s="22" t="s">
        <v>27</v>
      </c>
      <c r="B21" s="54">
        <v>1472.1610000000001</v>
      </c>
      <c r="C21" s="18">
        <v>1483.432</v>
      </c>
      <c r="D21" s="18">
        <v>1908.5139999999999</v>
      </c>
      <c r="E21" s="18">
        <v>2167.7640000000001</v>
      </c>
      <c r="F21" s="18">
        <v>2313.306</v>
      </c>
      <c r="G21" s="18">
        <v>2494.7489999999998</v>
      </c>
      <c r="H21" s="18">
        <v>2730.44</v>
      </c>
      <c r="I21" s="18">
        <v>2783.1729999999998</v>
      </c>
      <c r="J21" s="18">
        <v>2696.34</v>
      </c>
      <c r="K21" s="18">
        <v>2583.9609999999998</v>
      </c>
      <c r="L21" s="18">
        <v>2192.6579999999999</v>
      </c>
      <c r="M21" s="18">
        <v>2210.4110000000001</v>
      </c>
      <c r="N21" s="57">
        <v>27037.292000000001</v>
      </c>
      <c r="O21" s="18"/>
    </row>
    <row r="22" spans="1:15" ht="18" customHeight="1" x14ac:dyDescent="0.2">
      <c r="A22" s="22" t="s">
        <v>13</v>
      </c>
      <c r="B22" s="54">
        <v>354.73</v>
      </c>
      <c r="C22" s="18">
        <v>322.44400000000002</v>
      </c>
      <c r="D22" s="18">
        <v>463.87200000000001</v>
      </c>
      <c r="E22" s="18">
        <v>576.774</v>
      </c>
      <c r="F22" s="18">
        <v>594.17399999999998</v>
      </c>
      <c r="G22" s="18">
        <v>669.66399999999999</v>
      </c>
      <c r="H22" s="18">
        <v>740.38</v>
      </c>
      <c r="I22" s="18">
        <v>766.048</v>
      </c>
      <c r="J22" s="18">
        <v>682.24</v>
      </c>
      <c r="K22" s="18">
        <v>658.62400000000002</v>
      </c>
      <c r="L22" s="18">
        <v>457.64400000000001</v>
      </c>
      <c r="M22" s="18">
        <v>392.56</v>
      </c>
      <c r="N22" s="57">
        <v>6679.3</v>
      </c>
      <c r="O22" s="18"/>
    </row>
    <row r="23" spans="1:15" ht="18" customHeight="1" x14ac:dyDescent="0.2">
      <c r="A23" s="22" t="s">
        <v>14</v>
      </c>
      <c r="B23" s="20">
        <f t="shared" ref="B23:N23" si="3">IF(B21="","",B22/B21%)</f>
        <v>24.095869949006936</v>
      </c>
      <c r="C23" s="20">
        <f t="shared" si="3"/>
        <v>21.736351919063363</v>
      </c>
      <c r="D23" s="20">
        <f t="shared" si="3"/>
        <v>24.305402003862692</v>
      </c>
      <c r="E23" s="20">
        <f t="shared" si="3"/>
        <v>26.606863108714787</v>
      </c>
      <c r="F23" s="20">
        <f t="shared" si="3"/>
        <v>25.685058526628122</v>
      </c>
      <c r="G23" s="20">
        <f t="shared" si="3"/>
        <v>26.842940913093862</v>
      </c>
      <c r="H23" s="20">
        <f t="shared" si="3"/>
        <v>27.115776211892587</v>
      </c>
      <c r="I23" s="20">
        <f t="shared" si="3"/>
        <v>27.524268164429596</v>
      </c>
      <c r="J23" s="20">
        <f t="shared" si="3"/>
        <v>25.302447020776313</v>
      </c>
      <c r="K23" s="20">
        <f t="shared" si="3"/>
        <v>25.488929592977605</v>
      </c>
      <c r="L23" s="20">
        <f t="shared" si="3"/>
        <v>20.871654403012236</v>
      </c>
      <c r="M23" s="20">
        <f t="shared" si="3"/>
        <v>17.759593125441377</v>
      </c>
      <c r="N23" s="20">
        <f t="shared" si="3"/>
        <v>24.70402731161094</v>
      </c>
      <c r="O23" s="19"/>
    </row>
    <row r="24" spans="1:15" ht="18" customHeight="1" x14ac:dyDescent="0.2">
      <c r="A24" s="22" t="s">
        <v>16</v>
      </c>
      <c r="B24" s="18">
        <v>15.757999999999999</v>
      </c>
      <c r="C24" s="18">
        <v>14.882</v>
      </c>
      <c r="D24" s="18">
        <v>18.032</v>
      </c>
      <c r="E24" s="18">
        <v>19.565000000000001</v>
      </c>
      <c r="F24" s="18">
        <v>21.05</v>
      </c>
      <c r="G24" s="18">
        <v>21.547999999999998</v>
      </c>
      <c r="H24" s="18">
        <v>22.404</v>
      </c>
      <c r="I24" s="18">
        <v>22.725000000000001</v>
      </c>
      <c r="J24" s="18">
        <v>22.428000000000001</v>
      </c>
      <c r="K24" s="18">
        <v>22.684000000000001</v>
      </c>
      <c r="L24" s="18">
        <v>20.256</v>
      </c>
      <c r="M24" s="18">
        <v>19.670999999999999</v>
      </c>
      <c r="N24" s="18">
        <v>241.00399999999999</v>
      </c>
      <c r="O24" s="18"/>
    </row>
    <row r="25" spans="1:15" ht="18" customHeight="1" x14ac:dyDescent="0.2">
      <c r="A25" s="22" t="s">
        <v>28</v>
      </c>
      <c r="B25" s="18">
        <v>21.847000000000001</v>
      </c>
      <c r="C25" s="18">
        <v>20.567</v>
      </c>
      <c r="D25" s="18">
        <v>25.690999999999999</v>
      </c>
      <c r="E25" s="18">
        <v>25.23</v>
      </c>
      <c r="F25" s="18">
        <v>24.018999999999998</v>
      </c>
      <c r="G25" s="18">
        <v>25.381</v>
      </c>
      <c r="H25" s="18">
        <v>25.492999999999999</v>
      </c>
      <c r="I25" s="18">
        <v>24.471</v>
      </c>
      <c r="J25" s="18">
        <v>25.675507</v>
      </c>
      <c r="K25" s="18">
        <v>27.411000000000001</v>
      </c>
      <c r="L25" s="18">
        <v>26.288</v>
      </c>
      <c r="M25" s="18">
        <v>23.484000000000002</v>
      </c>
      <c r="N25" s="18">
        <v>295.42700000000002</v>
      </c>
      <c r="O25" s="18"/>
    </row>
    <row r="26" spans="1:15" ht="18" customHeight="1" x14ac:dyDescent="0.2">
      <c r="A26" s="22" t="s">
        <v>29</v>
      </c>
      <c r="B26" s="18">
        <v>623.57000000000005</v>
      </c>
      <c r="C26" s="18">
        <v>590.48099999999999</v>
      </c>
      <c r="D26" s="18">
        <v>724.51599999999996</v>
      </c>
      <c r="E26" s="18">
        <v>777.92200000000003</v>
      </c>
      <c r="F26" s="17">
        <v>827.92</v>
      </c>
      <c r="G26" s="18">
        <v>849.899</v>
      </c>
      <c r="H26" s="18">
        <v>890.56799999999998</v>
      </c>
      <c r="I26" s="18">
        <v>906.99599999999998</v>
      </c>
      <c r="J26" s="18">
        <v>889.1</v>
      </c>
      <c r="K26" s="18">
        <v>899.02499999999998</v>
      </c>
      <c r="L26" s="18">
        <v>802.24400000000003</v>
      </c>
      <c r="M26" s="18">
        <v>794.01300000000003</v>
      </c>
      <c r="N26" s="18">
        <v>9573.2540000000008</v>
      </c>
      <c r="O26" s="18"/>
    </row>
    <row r="27" spans="1:15" ht="18" customHeight="1" x14ac:dyDescent="0.2">
      <c r="A27" s="22"/>
      <c r="B27" s="20"/>
      <c r="C27" s="18"/>
      <c r="D27" s="23"/>
      <c r="E27" s="18"/>
      <c r="F27" s="18"/>
      <c r="G27" s="18"/>
      <c r="H27" s="18"/>
      <c r="I27" s="18"/>
      <c r="J27" s="18"/>
      <c r="K27" s="18"/>
      <c r="L27" s="18"/>
      <c r="M27" s="18"/>
      <c r="N27" s="17"/>
      <c r="O27" s="19"/>
    </row>
    <row r="28" spans="1:15" ht="18" customHeight="1" x14ac:dyDescent="0.2">
      <c r="A28" s="22" t="s">
        <v>21</v>
      </c>
      <c r="B28" s="17"/>
      <c r="C28" s="18"/>
      <c r="D28" s="23"/>
      <c r="E28" s="18"/>
      <c r="F28" s="18"/>
      <c r="G28" s="18"/>
      <c r="H28" s="18"/>
      <c r="I28" s="18"/>
      <c r="J28" s="18"/>
      <c r="K28" s="18"/>
      <c r="L28" s="18"/>
      <c r="M28" s="18"/>
      <c r="N28" s="57"/>
      <c r="O28" s="19"/>
    </row>
    <row r="29" spans="1:15" ht="18" customHeight="1" x14ac:dyDescent="0.2">
      <c r="A29" s="22" t="s">
        <v>17</v>
      </c>
      <c r="B29" s="17">
        <f t="shared" ref="B29:C29" si="4">IF(B21="","",(B21-B38)/B38%)</f>
        <v>1.8742958847839168</v>
      </c>
      <c r="C29" s="17">
        <f t="shared" si="4"/>
        <v>6.5370878815060731</v>
      </c>
      <c r="D29" s="17">
        <f t="shared" ref="D29" si="5">IF(D21="","",(D21-D38)/D38%)</f>
        <v>10.619062274858374</v>
      </c>
      <c r="E29" s="17">
        <v>2.2000000000000002</v>
      </c>
      <c r="F29" s="17">
        <v>3.8363185131421123</v>
      </c>
      <c r="G29" s="17">
        <f t="shared" ref="G29" si="6">IF(G21="","",(G21-G38)/G38%)</f>
        <v>7.892608591105116</v>
      </c>
      <c r="H29" s="17">
        <v>7.4063846542976544</v>
      </c>
      <c r="I29" s="17">
        <v>11.887026454430865</v>
      </c>
      <c r="J29" s="17">
        <v>10.944833712772242</v>
      </c>
      <c r="K29" s="17">
        <v>18.227809760164121</v>
      </c>
      <c r="L29" s="17">
        <v>24.189175335683078</v>
      </c>
      <c r="M29" s="17">
        <v>25.762242043319027</v>
      </c>
      <c r="N29" s="17">
        <v>10.8</v>
      </c>
      <c r="O29" s="19"/>
    </row>
    <row r="30" spans="1:15" ht="18" customHeight="1" x14ac:dyDescent="0.2">
      <c r="A30" s="22" t="s">
        <v>18</v>
      </c>
      <c r="B30" s="17">
        <v>1.1000000000000001</v>
      </c>
      <c r="C30" s="17">
        <v>9.6</v>
      </c>
      <c r="D30" s="17">
        <v>9.1</v>
      </c>
      <c r="E30" s="17">
        <v>3.7</v>
      </c>
      <c r="F30" s="17">
        <v>2.2999999999999998</v>
      </c>
      <c r="G30" s="17">
        <v>6.7</v>
      </c>
      <c r="H30" s="17">
        <v>-0.8</v>
      </c>
      <c r="I30" s="17">
        <v>0.5</v>
      </c>
      <c r="J30" s="17">
        <v>-0.8</v>
      </c>
      <c r="K30" s="17">
        <v>9.6</v>
      </c>
      <c r="L30" s="17">
        <v>7.2</v>
      </c>
      <c r="M30" s="17">
        <v>2.4479356960175362</v>
      </c>
      <c r="N30" s="17">
        <v>3.7</v>
      </c>
      <c r="O30" s="19"/>
    </row>
    <row r="31" spans="1:15" ht="18" customHeight="1" x14ac:dyDescent="0.2">
      <c r="A31" s="22" t="s">
        <v>22</v>
      </c>
      <c r="B31" s="17">
        <f t="shared" ref="B31:C33" si="7">IF(B24="","",(B24-B41)/B41%)</f>
        <v>9.5280442101243673E-2</v>
      </c>
      <c r="C31" s="17">
        <f t="shared" si="7"/>
        <v>1.8199233716475098</v>
      </c>
      <c r="D31" s="17">
        <f t="shared" ref="D31" si="8">IF(D24="","",(D24-D41)/D41%)</f>
        <v>3.0105684090259985</v>
      </c>
      <c r="E31" s="17">
        <v>5.0131501261338682</v>
      </c>
      <c r="F31" s="17">
        <v>2.6829268292682964</v>
      </c>
      <c r="G31" s="17">
        <f t="shared" ref="G31" si="9">IF(G24="","",(G24-G41)/G41%)</f>
        <v>5.4929991187701948</v>
      </c>
      <c r="H31" s="17">
        <v>5.9942281307659524</v>
      </c>
      <c r="I31" s="17">
        <v>8.851846529673816</v>
      </c>
      <c r="J31" s="17">
        <v>7.5941472775245957</v>
      </c>
      <c r="K31" s="17">
        <v>11.793405943521762</v>
      </c>
      <c r="L31" s="17">
        <v>15.702290512366474</v>
      </c>
      <c r="M31" s="17">
        <v>19.290479078229236</v>
      </c>
      <c r="N31" s="17">
        <v>7.3</v>
      </c>
      <c r="O31" s="19"/>
    </row>
    <row r="32" spans="1:15" ht="18" customHeight="1" x14ac:dyDescent="0.2">
      <c r="A32" s="22" t="s">
        <v>24</v>
      </c>
      <c r="B32" s="17">
        <f t="shared" si="7"/>
        <v>14.917679238335712</v>
      </c>
      <c r="C32" s="17">
        <f t="shared" si="7"/>
        <v>3.5234308149192088</v>
      </c>
      <c r="D32" s="17">
        <f t="shared" ref="D32" si="10">IF(D25="","",(D25-D42)/D42%)</f>
        <v>-3.2827617362496704</v>
      </c>
      <c r="E32" s="17">
        <v>4.4028800794504672</v>
      </c>
      <c r="F32" s="17">
        <v>2.4657651124098776</v>
      </c>
      <c r="G32" s="17">
        <v>2.7</v>
      </c>
      <c r="H32" s="17">
        <v>4</v>
      </c>
      <c r="I32" s="17">
        <v>-0.50416751372229629</v>
      </c>
      <c r="J32" s="17">
        <v>1.1802766393442561</v>
      </c>
      <c r="K32" s="17">
        <v>7.4941176470588289</v>
      </c>
      <c r="L32" s="17">
        <v>2.1289821289821362</v>
      </c>
      <c r="M32" s="17">
        <v>-4.072546056125157</v>
      </c>
      <c r="N32" s="17">
        <v>2.6</v>
      </c>
      <c r="O32" s="19"/>
    </row>
    <row r="33" spans="1:15" ht="18" customHeight="1" x14ac:dyDescent="0.2">
      <c r="A33" s="22" t="s">
        <v>19</v>
      </c>
      <c r="B33" s="17">
        <f t="shared" si="7"/>
        <v>0.27933544858508313</v>
      </c>
      <c r="C33" s="17">
        <f t="shared" si="7"/>
        <v>1.5488198116857941</v>
      </c>
      <c r="D33" s="17">
        <f t="shared" ref="D33" si="11">IF(D26="","",(D26-D43)/D43%)</f>
        <v>5.271753502442472</v>
      </c>
      <c r="E33" s="17">
        <v>5.2971966209475791</v>
      </c>
      <c r="F33" s="17">
        <v>2.971538304636149</v>
      </c>
      <c r="G33" s="17">
        <v>4.9000000000000004</v>
      </c>
      <c r="H33" s="17">
        <v>6.4</v>
      </c>
      <c r="I33" s="17">
        <v>10.250014586615317</v>
      </c>
      <c r="J33" s="17">
        <v>9.3304050672447865</v>
      </c>
      <c r="K33" s="17">
        <v>14.694231640183959</v>
      </c>
      <c r="L33" s="17">
        <v>18.854660663516935</v>
      </c>
      <c r="M33" s="17">
        <v>20.217022996806897</v>
      </c>
      <c r="N33" s="17">
        <v>8.4</v>
      </c>
      <c r="O33" s="19"/>
    </row>
    <row r="34" spans="1:15" ht="18" customHeight="1" x14ac:dyDescent="0.2">
      <c r="A34" s="22"/>
      <c r="B34" s="18"/>
      <c r="C34" s="18"/>
      <c r="D34" s="23"/>
      <c r="E34" s="18"/>
      <c r="F34" s="18"/>
      <c r="G34" s="18"/>
      <c r="H34" s="18"/>
      <c r="I34" s="18"/>
      <c r="J34" s="18"/>
      <c r="K34" s="18"/>
      <c r="L34" s="18"/>
      <c r="M34" s="18"/>
      <c r="N34" s="17"/>
      <c r="O34" s="19"/>
    </row>
    <row r="35" spans="1:15" ht="18" customHeight="1" x14ac:dyDescent="0.2">
      <c r="A35" s="22"/>
      <c r="B35" s="18"/>
      <c r="C35" s="18"/>
      <c r="D35" s="23"/>
      <c r="E35" s="18"/>
      <c r="F35" s="18"/>
      <c r="G35" s="18"/>
      <c r="H35" s="18"/>
      <c r="I35" s="18"/>
      <c r="J35" s="18"/>
      <c r="K35" s="18"/>
      <c r="L35" s="18"/>
      <c r="M35" s="18"/>
      <c r="N35" s="17"/>
      <c r="O35" s="19"/>
    </row>
    <row r="36" spans="1:15" ht="18" customHeight="1" x14ac:dyDescent="0.25">
      <c r="A36" s="80">
        <v>2017</v>
      </c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19"/>
    </row>
    <row r="37" spans="1:15" ht="18" customHeight="1" x14ac:dyDescent="0.2">
      <c r="A37" s="5"/>
      <c r="B37" s="6" t="s">
        <v>0</v>
      </c>
      <c r="C37" s="7" t="s">
        <v>1</v>
      </c>
      <c r="D37" s="7" t="s">
        <v>2</v>
      </c>
      <c r="E37" s="7" t="s">
        <v>3</v>
      </c>
      <c r="F37" s="7" t="s">
        <v>4</v>
      </c>
      <c r="G37" s="7" t="s">
        <v>5</v>
      </c>
      <c r="H37" s="7" t="s">
        <v>6</v>
      </c>
      <c r="I37" s="7" t="s">
        <v>7</v>
      </c>
      <c r="J37" s="7" t="s">
        <v>8</v>
      </c>
      <c r="K37" s="7" t="s">
        <v>9</v>
      </c>
      <c r="L37" s="7" t="s">
        <v>10</v>
      </c>
      <c r="M37" s="7" t="s">
        <v>11</v>
      </c>
      <c r="N37" s="7" t="s">
        <v>12</v>
      </c>
      <c r="O37" s="19"/>
    </row>
    <row r="38" spans="1:15" ht="18" customHeight="1" x14ac:dyDescent="0.2">
      <c r="A38" s="22" t="s">
        <v>27</v>
      </c>
      <c r="B38" s="18">
        <v>1445.076</v>
      </c>
      <c r="C38" s="18">
        <v>1392.4090000000001</v>
      </c>
      <c r="D38" s="18">
        <v>1725.3030000000001</v>
      </c>
      <c r="E38" s="18">
        <v>2120.7979999999998</v>
      </c>
      <c r="F38" s="18">
        <v>2227.8389999999999</v>
      </c>
      <c r="G38" s="18">
        <v>2312.252</v>
      </c>
      <c r="H38" s="18">
        <v>2542.1579999999999</v>
      </c>
      <c r="I38" s="18">
        <v>2487.4850000000001</v>
      </c>
      <c r="J38" s="18">
        <v>2430.3429999999998</v>
      </c>
      <c r="K38" s="18">
        <v>2185.578</v>
      </c>
      <c r="L38" s="18">
        <v>1765.579</v>
      </c>
      <c r="M38" s="18">
        <v>1757.6110000000001</v>
      </c>
      <c r="N38" s="18">
        <v>24392.805</v>
      </c>
      <c r="O38" s="18"/>
    </row>
    <row r="39" spans="1:15" ht="18" customHeight="1" x14ac:dyDescent="0.2">
      <c r="A39" s="22" t="s">
        <v>13</v>
      </c>
      <c r="B39" s="18">
        <v>350.25</v>
      </c>
      <c r="C39" s="18">
        <v>293.80799999999999</v>
      </c>
      <c r="D39" s="18">
        <v>424.74</v>
      </c>
      <c r="E39" s="18">
        <v>555.65</v>
      </c>
      <c r="F39" s="18">
        <v>580.4</v>
      </c>
      <c r="G39" s="18">
        <v>627.31799999999998</v>
      </c>
      <c r="H39" s="18">
        <v>746.12</v>
      </c>
      <c r="I39" s="18">
        <v>761.57600000000002</v>
      </c>
      <c r="J39" s="18">
        <v>686.78599999999994</v>
      </c>
      <c r="K39" s="18">
        <v>600.59199999999998</v>
      </c>
      <c r="L39" s="18">
        <v>426.81599999999997</v>
      </c>
      <c r="M39" s="18">
        <v>383.18</v>
      </c>
      <c r="N39" s="18">
        <v>6442.1120000000001</v>
      </c>
      <c r="O39" s="18"/>
    </row>
    <row r="40" spans="1:15" ht="18" customHeight="1" x14ac:dyDescent="0.2">
      <c r="A40" s="22" t="s">
        <v>14</v>
      </c>
      <c r="B40" s="20">
        <f t="shared" ref="B40" si="12">IF(B38="","",B39/B38%)</f>
        <v>24.237479551248516</v>
      </c>
      <c r="C40" s="20">
        <f t="shared" ref="C40:M40" si="13">IF(C38="","",C39/C38%)</f>
        <v>21.100696706212037</v>
      </c>
      <c r="D40" s="20">
        <f t="shared" si="13"/>
        <v>24.618284440472191</v>
      </c>
      <c r="E40" s="20">
        <f t="shared" si="13"/>
        <v>26.200043568505816</v>
      </c>
      <c r="F40" s="20">
        <f t="shared" si="13"/>
        <v>26.052151883506845</v>
      </c>
      <c r="G40" s="20">
        <f t="shared" si="13"/>
        <v>27.130174392756501</v>
      </c>
      <c r="H40" s="20">
        <f t="shared" si="13"/>
        <v>29.34986731745234</v>
      </c>
      <c r="I40" s="20">
        <f t="shared" si="13"/>
        <v>30.616305223951098</v>
      </c>
      <c r="J40" s="20">
        <f t="shared" si="13"/>
        <v>28.258809558979944</v>
      </c>
      <c r="K40" s="20">
        <f t="shared" si="13"/>
        <v>27.479778804508463</v>
      </c>
      <c r="L40" s="20">
        <v>24.17427937237586</v>
      </c>
      <c r="M40" s="20">
        <f t="shared" si="13"/>
        <v>21.801183538336982</v>
      </c>
      <c r="N40" s="20">
        <v>26.767661014966343</v>
      </c>
      <c r="O40" s="19"/>
    </row>
    <row r="41" spans="1:15" ht="18" customHeight="1" x14ac:dyDescent="0.2">
      <c r="A41" s="22" t="s">
        <v>16</v>
      </c>
      <c r="B41" s="18">
        <v>15.743</v>
      </c>
      <c r="C41" s="18">
        <v>14.616</v>
      </c>
      <c r="D41" s="18">
        <v>17.504999999999999</v>
      </c>
      <c r="E41" s="18">
        <v>18.631</v>
      </c>
      <c r="F41" s="18">
        <v>20.5</v>
      </c>
      <c r="G41" s="18">
        <v>20.425999999999998</v>
      </c>
      <c r="H41" s="18">
        <v>21.137</v>
      </c>
      <c r="I41" s="18">
        <v>20.876999999999999</v>
      </c>
      <c r="J41" s="18">
        <v>20.844999999999999</v>
      </c>
      <c r="K41" s="18">
        <v>20.291</v>
      </c>
      <c r="L41" s="18">
        <v>17.507000000000001</v>
      </c>
      <c r="M41" s="18">
        <v>16.489999999999998</v>
      </c>
      <c r="N41" s="18">
        <v>224.56800000000001</v>
      </c>
      <c r="O41" s="18"/>
    </row>
    <row r="42" spans="1:15" ht="18" customHeight="1" x14ac:dyDescent="0.2">
      <c r="A42" s="22" t="s">
        <v>28</v>
      </c>
      <c r="B42" s="18">
        <v>19.010999999999999</v>
      </c>
      <c r="C42" s="18">
        <v>19.867000000000001</v>
      </c>
      <c r="D42" s="18">
        <v>26.562999999999999</v>
      </c>
      <c r="E42" s="18">
        <v>24.166</v>
      </c>
      <c r="F42" s="18">
        <v>23.440999999999999</v>
      </c>
      <c r="G42" s="18">
        <v>24.231000000000002</v>
      </c>
      <c r="H42" s="18">
        <v>24.234999999999999</v>
      </c>
      <c r="I42" s="18">
        <v>24.594999999999999</v>
      </c>
      <c r="J42" s="18">
        <v>25.376000000000001</v>
      </c>
      <c r="K42" s="18">
        <v>25.5</v>
      </c>
      <c r="L42" s="18">
        <v>25.74</v>
      </c>
      <c r="M42" s="18">
        <v>24.481000000000002</v>
      </c>
      <c r="N42" s="18">
        <v>287.96199999999999</v>
      </c>
      <c r="O42" s="18"/>
    </row>
    <row r="43" spans="1:15" ht="18" customHeight="1" x14ac:dyDescent="0.2">
      <c r="A43" s="22" t="s">
        <v>29</v>
      </c>
      <c r="B43" s="18">
        <v>621.83299999999997</v>
      </c>
      <c r="C43" s="18">
        <v>581.47500000000002</v>
      </c>
      <c r="D43" s="18">
        <v>688.23400000000004</v>
      </c>
      <c r="E43" s="18">
        <v>738.78700000000003</v>
      </c>
      <c r="F43" s="17">
        <v>804.02800000000002</v>
      </c>
      <c r="G43" s="18">
        <v>807.14700000000005</v>
      </c>
      <c r="H43" s="18">
        <v>837.32899999999995</v>
      </c>
      <c r="I43" s="18">
        <v>822.67200000000003</v>
      </c>
      <c r="J43" s="18">
        <v>813.22299999999996</v>
      </c>
      <c r="K43" s="18">
        <v>783.84500000000003</v>
      </c>
      <c r="L43" s="18">
        <v>674.97900000000004</v>
      </c>
      <c r="M43" s="18">
        <v>660.48299999999995</v>
      </c>
      <c r="N43" s="18">
        <v>8834.0349999999999</v>
      </c>
      <c r="O43" s="18"/>
    </row>
    <row r="44" spans="1:15" ht="18" customHeight="1" x14ac:dyDescent="0.2">
      <c r="A44" s="22"/>
      <c r="B44" s="20"/>
      <c r="C44" s="18"/>
      <c r="D44" s="23"/>
      <c r="E44" s="18"/>
      <c r="F44" s="18"/>
      <c r="G44" s="18"/>
      <c r="H44" s="18"/>
      <c r="I44" s="18"/>
      <c r="J44" s="18"/>
      <c r="K44" s="18"/>
      <c r="L44" s="18"/>
      <c r="M44" s="18"/>
      <c r="N44" s="17"/>
      <c r="O44" s="19"/>
    </row>
    <row r="45" spans="1:15" ht="18" customHeight="1" x14ac:dyDescent="0.2">
      <c r="A45" s="22" t="s">
        <v>21</v>
      </c>
      <c r="B45" s="17"/>
      <c r="C45" s="18"/>
      <c r="D45" s="23"/>
      <c r="E45" s="18"/>
      <c r="F45" s="18"/>
      <c r="G45" s="18"/>
      <c r="H45" s="18"/>
      <c r="I45" s="18"/>
      <c r="J45" s="18"/>
      <c r="K45" s="18"/>
      <c r="L45" s="18"/>
      <c r="M45" s="18"/>
      <c r="N45" s="53"/>
      <c r="O45" s="19"/>
    </row>
    <row r="46" spans="1:15" ht="18" customHeight="1" x14ac:dyDescent="0.2">
      <c r="A46" s="22" t="s">
        <v>17</v>
      </c>
      <c r="B46" s="17">
        <f t="shared" ref="B46:D46" si="14">IF(B38="","",(B38-B55)/B55%)</f>
        <v>7.8699895345486848</v>
      </c>
      <c r="C46" s="17">
        <v>3.2</v>
      </c>
      <c r="D46" s="17">
        <f t="shared" si="14"/>
        <v>0.84012837470169843</v>
      </c>
      <c r="E46" s="17">
        <v>14.6</v>
      </c>
      <c r="F46" s="17">
        <v>6</v>
      </c>
      <c r="G46" s="17">
        <v>7.6</v>
      </c>
      <c r="H46" s="17">
        <f t="shared" ref="H46" si="15">IF(H38="","",(H38-H55)/H55%)</f>
        <v>4.5474491308748171</v>
      </c>
      <c r="I46" s="17">
        <v>4</v>
      </c>
      <c r="J46" s="17">
        <v>3.3297236808931108</v>
      </c>
      <c r="K46" s="17">
        <v>0.86615808492669089</v>
      </c>
      <c r="L46" s="18">
        <v>-7.5498906850538769E-2</v>
      </c>
      <c r="M46" s="17">
        <f t="shared" ref="M46:N47" si="16">IF(M38="","",(M38-M55)/M55%)</f>
        <v>0.93526481271445916</v>
      </c>
      <c r="N46" s="17">
        <f t="shared" si="16"/>
        <v>4.4569556649841306</v>
      </c>
      <c r="O46" s="19"/>
    </row>
    <row r="47" spans="1:15" ht="18" customHeight="1" x14ac:dyDescent="0.2">
      <c r="A47" s="22" t="s">
        <v>18</v>
      </c>
      <c r="B47" s="17">
        <v>3.2</v>
      </c>
      <c r="C47" s="17">
        <v>-3</v>
      </c>
      <c r="D47" s="17">
        <f t="shared" ref="D47" si="17">IF(D39="","",(D39-D56)/D56%)</f>
        <v>1.4285100224950993</v>
      </c>
      <c r="E47" s="17">
        <v>14.6</v>
      </c>
      <c r="F47" s="17">
        <v>9.3000000000000007</v>
      </c>
      <c r="G47" s="17">
        <v>9.5</v>
      </c>
      <c r="H47" s="17">
        <v>4.5</v>
      </c>
      <c r="I47" s="17">
        <v>2.9</v>
      </c>
      <c r="J47" s="17">
        <v>6.5</v>
      </c>
      <c r="K47" s="17">
        <v>-2.2000000000000002</v>
      </c>
      <c r="L47" s="18">
        <v>-2.6</v>
      </c>
      <c r="M47" s="17">
        <f t="shared" si="16"/>
        <v>3.4363611823458005</v>
      </c>
      <c r="N47" s="17">
        <f t="shared" si="16"/>
        <v>4.3651478955770475</v>
      </c>
      <c r="O47" s="19"/>
    </row>
    <row r="48" spans="1:15" ht="18" customHeight="1" x14ac:dyDescent="0.2">
      <c r="A48" s="22" t="s">
        <v>22</v>
      </c>
      <c r="B48" s="17">
        <f t="shared" ref="B48:E50" si="18">IF(B41="","",(B41-B58)/B58%)</f>
        <v>0.80681308830120668</v>
      </c>
      <c r="C48" s="17">
        <v>-5.0999999999999996</v>
      </c>
      <c r="D48" s="17">
        <f t="shared" si="18"/>
        <v>-1.7235571524814852</v>
      </c>
      <c r="E48" s="17">
        <f t="shared" si="18"/>
        <v>-1.7300490532201034</v>
      </c>
      <c r="F48" s="17">
        <v>-0.63496679753768714</v>
      </c>
      <c r="G48" s="17">
        <v>0.2</v>
      </c>
      <c r="H48" s="17">
        <v>0.9</v>
      </c>
      <c r="I48" s="17">
        <v>0.3</v>
      </c>
      <c r="J48" s="17">
        <v>-0.42038885969522272</v>
      </c>
      <c r="K48" s="17">
        <v>-0.28502629121824086</v>
      </c>
      <c r="L48" s="18">
        <v>-0.34154949621448583</v>
      </c>
      <c r="M48" s="17">
        <f t="shared" ref="M48:N50" si="19">IF(M41="","",(M41-M58)/M58%)</f>
        <v>-2.8685869117040812</v>
      </c>
      <c r="N48" s="17">
        <f t="shared" si="19"/>
        <v>-0.8069966209501086</v>
      </c>
      <c r="O48" s="19"/>
    </row>
    <row r="49" spans="1:15" ht="18" customHeight="1" x14ac:dyDescent="0.2">
      <c r="A49" s="22" t="s">
        <v>24</v>
      </c>
      <c r="B49" s="17">
        <f t="shared" ref="B49" si="20">IF(B42="","",(B42-B59)/B59%)</f>
        <v>-8.0305742344347166</v>
      </c>
      <c r="C49" s="17">
        <v>-1.7</v>
      </c>
      <c r="D49" s="17">
        <f t="shared" ref="D49" si="21">IF(D42="","",(D42-D59)/D59%)</f>
        <v>12.212740790807697</v>
      </c>
      <c r="E49" s="17">
        <f t="shared" si="18"/>
        <v>-3.6443381180223207</v>
      </c>
      <c r="F49" s="17">
        <v>-5.5674173145872841</v>
      </c>
      <c r="G49" s="17">
        <v>1.9</v>
      </c>
      <c r="H49" s="17">
        <v>3.4</v>
      </c>
      <c r="I49" s="17">
        <v>9.1999999999999993</v>
      </c>
      <c r="J49" s="17">
        <v>3.0790017926306152</v>
      </c>
      <c r="K49" s="17">
        <v>-5.6568870472455517</v>
      </c>
      <c r="L49" s="18">
        <v>2.7955271565495177</v>
      </c>
      <c r="M49" s="17">
        <f t="shared" si="19"/>
        <v>12.025808813435226</v>
      </c>
      <c r="N49" s="17">
        <f t="shared" si="19"/>
        <v>1.851969751632319</v>
      </c>
      <c r="O49" s="19"/>
    </row>
    <row r="50" spans="1:15" ht="18" customHeight="1" x14ac:dyDescent="0.2">
      <c r="A50" s="22" t="s">
        <v>19</v>
      </c>
      <c r="B50" s="17">
        <f t="shared" ref="B50" si="22">IF(B43="","",(B43-B60)/B60%)</f>
        <v>6.2179829903096904</v>
      </c>
      <c r="C50" s="17">
        <v>2</v>
      </c>
      <c r="D50" s="17">
        <f t="shared" ref="D50" si="23">IF(D43="","",(D43-D60)/D60%)</f>
        <v>2.8402961032595919</v>
      </c>
      <c r="E50" s="17">
        <f t="shared" si="18"/>
        <v>3.3288763696072432</v>
      </c>
      <c r="F50" s="17">
        <v>3.230859302779431</v>
      </c>
      <c r="G50" s="17">
        <v>3.8</v>
      </c>
      <c r="H50" s="17">
        <v>2.6</v>
      </c>
      <c r="I50" s="17">
        <v>2.6</v>
      </c>
      <c r="J50" s="17">
        <v>0.65214108724011588</v>
      </c>
      <c r="K50" s="17">
        <v>-2.6783835317665559E-2</v>
      </c>
      <c r="L50" s="18">
        <v>-0.71210026183401609</v>
      </c>
      <c r="M50" s="17">
        <f t="shared" si="19"/>
        <v>-1.1319596733752983</v>
      </c>
      <c r="N50" s="17">
        <f t="shared" si="19"/>
        <v>2.0901234726267366</v>
      </c>
      <c r="O50" s="19"/>
    </row>
    <row r="51" spans="1:15" ht="18" customHeight="1" x14ac:dyDescent="0.2">
      <c r="A51" s="22"/>
      <c r="B51" s="18"/>
      <c r="C51" s="18"/>
      <c r="D51" s="23"/>
      <c r="E51" s="18"/>
      <c r="F51" s="18"/>
      <c r="G51" s="18"/>
      <c r="H51" s="18"/>
      <c r="I51" s="18"/>
      <c r="J51" s="18"/>
      <c r="K51" s="18"/>
      <c r="L51" s="18"/>
      <c r="M51" s="18"/>
      <c r="N51" s="17"/>
      <c r="O51" s="19"/>
    </row>
    <row r="52" spans="1:15" ht="18" customHeight="1" x14ac:dyDescent="0.2">
      <c r="A52" s="22"/>
      <c r="B52" s="18"/>
      <c r="C52" s="18"/>
      <c r="D52" s="23"/>
      <c r="E52" s="18"/>
      <c r="F52" s="18"/>
      <c r="G52" s="18"/>
      <c r="H52" s="18"/>
      <c r="I52" s="18"/>
      <c r="J52" s="18"/>
      <c r="K52" s="18"/>
      <c r="L52" s="18"/>
      <c r="M52" s="18"/>
      <c r="N52" s="17"/>
      <c r="O52" s="19"/>
    </row>
    <row r="53" spans="1:15" ht="18" customHeight="1" x14ac:dyDescent="0.25">
      <c r="A53" s="80">
        <v>2016</v>
      </c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19"/>
    </row>
    <row r="54" spans="1:15" ht="18" customHeight="1" x14ac:dyDescent="0.2">
      <c r="A54" s="5"/>
      <c r="B54" s="6" t="s">
        <v>0</v>
      </c>
      <c r="C54" s="7" t="s">
        <v>1</v>
      </c>
      <c r="D54" s="7" t="s">
        <v>2</v>
      </c>
      <c r="E54" s="7" t="s">
        <v>3</v>
      </c>
      <c r="F54" s="7" t="s">
        <v>4</v>
      </c>
      <c r="G54" s="7" t="s">
        <v>5</v>
      </c>
      <c r="H54" s="7" t="s">
        <v>6</v>
      </c>
      <c r="I54" s="7" t="s">
        <v>7</v>
      </c>
      <c r="J54" s="7" t="s">
        <v>8</v>
      </c>
      <c r="K54" s="7" t="s">
        <v>9</v>
      </c>
      <c r="L54" s="7" t="s">
        <v>10</v>
      </c>
      <c r="M54" s="7" t="s">
        <v>11</v>
      </c>
      <c r="N54" s="7" t="s">
        <v>12</v>
      </c>
      <c r="O54" s="19"/>
    </row>
    <row r="55" spans="1:15" ht="18" customHeight="1" x14ac:dyDescent="0.2">
      <c r="A55" s="22" t="s">
        <v>27</v>
      </c>
      <c r="B55" s="18">
        <v>1339.646</v>
      </c>
      <c r="C55" s="18">
        <v>1348.8009999999999</v>
      </c>
      <c r="D55" s="18">
        <v>1710.9290000000001</v>
      </c>
      <c r="E55" s="18">
        <v>1850.605</v>
      </c>
      <c r="F55" s="18">
        <v>2102.288</v>
      </c>
      <c r="G55" s="18">
        <v>2148.547</v>
      </c>
      <c r="H55" s="18">
        <v>2431.5830000000001</v>
      </c>
      <c r="I55" s="18">
        <v>2391.556</v>
      </c>
      <c r="J55" s="18">
        <v>2352.027</v>
      </c>
      <c r="K55" s="18">
        <v>2166.81</v>
      </c>
      <c r="L55" s="18">
        <v>1766.913</v>
      </c>
      <c r="M55" s="18">
        <v>1741.325</v>
      </c>
      <c r="N55" s="18">
        <v>23352.016</v>
      </c>
      <c r="O55" s="18"/>
    </row>
    <row r="56" spans="1:15" ht="18" customHeight="1" x14ac:dyDescent="0.2">
      <c r="A56" s="22" t="s">
        <v>13</v>
      </c>
      <c r="B56" s="18">
        <v>338.87400000000002</v>
      </c>
      <c r="C56" s="18">
        <v>303.11599999999999</v>
      </c>
      <c r="D56" s="18">
        <v>418.75799999999998</v>
      </c>
      <c r="E56" s="18">
        <v>484.548</v>
      </c>
      <c r="F56" s="18">
        <v>530.48599999999999</v>
      </c>
      <c r="G56" s="18">
        <v>571.99400000000003</v>
      </c>
      <c r="H56" s="18">
        <v>712.81600000000003</v>
      </c>
      <c r="I56" s="18">
        <v>737.35199999999998</v>
      </c>
      <c r="J56" s="18">
        <v>645.09799999999996</v>
      </c>
      <c r="K56" s="18">
        <v>612.5</v>
      </c>
      <c r="L56" s="18">
        <v>437.31599999999997</v>
      </c>
      <c r="M56" s="18">
        <v>370.45</v>
      </c>
      <c r="N56" s="18">
        <v>6172.6660000000002</v>
      </c>
      <c r="O56" s="18"/>
    </row>
    <row r="57" spans="1:15" ht="18" customHeight="1" x14ac:dyDescent="0.2">
      <c r="A57" s="22" t="s">
        <v>14</v>
      </c>
      <c r="B57" s="20">
        <f t="shared" ref="B57:K57" si="24">IF(B55="","",B56/B55%)</f>
        <v>25.295787095994019</v>
      </c>
      <c r="C57" s="20">
        <f t="shared" si="24"/>
        <v>22.472996387161636</v>
      </c>
      <c r="D57" s="20">
        <f t="shared" si="24"/>
        <v>24.47547501971151</v>
      </c>
      <c r="E57" s="20">
        <f t="shared" si="24"/>
        <v>26.183221162808916</v>
      </c>
      <c r="F57" s="20">
        <f t="shared" si="24"/>
        <v>25.233745328898799</v>
      </c>
      <c r="G57" s="20">
        <f t="shared" si="24"/>
        <v>26.622363857993335</v>
      </c>
      <c r="H57" s="20">
        <f t="shared" si="24"/>
        <v>29.314894864785614</v>
      </c>
      <c r="I57" s="20">
        <f t="shared" si="24"/>
        <v>30.831475407642557</v>
      </c>
      <c r="J57" s="20">
        <f t="shared" si="24"/>
        <v>27.427321199969217</v>
      </c>
      <c r="K57" s="20">
        <f t="shared" si="24"/>
        <v>28.267360774594913</v>
      </c>
      <c r="L57" s="20">
        <f>IF(L55="","",L56/L55%)</f>
        <v>24.750284818777157</v>
      </c>
      <c r="M57" s="20">
        <f>IF(M55="","",M56/M55%)</f>
        <v>21.27402983360372</v>
      </c>
      <c r="N57" s="20">
        <f>IF(N55="","",N56/N55%)</f>
        <v>26.433118236986477</v>
      </c>
      <c r="O57" s="19"/>
    </row>
    <row r="58" spans="1:15" ht="18" customHeight="1" x14ac:dyDescent="0.2">
      <c r="A58" s="22" t="s">
        <v>16</v>
      </c>
      <c r="B58" s="18">
        <v>15.617000000000001</v>
      </c>
      <c r="C58" s="18">
        <v>15.401999999999999</v>
      </c>
      <c r="D58" s="18">
        <v>17.812000000000001</v>
      </c>
      <c r="E58" s="18">
        <v>18.959</v>
      </c>
      <c r="F58" s="18">
        <v>20.631</v>
      </c>
      <c r="G58" s="18">
        <v>20.390999999999998</v>
      </c>
      <c r="H58" s="18">
        <v>20.943999999999999</v>
      </c>
      <c r="I58" s="18">
        <v>20.815999999999999</v>
      </c>
      <c r="J58" s="18">
        <v>20.933</v>
      </c>
      <c r="K58" s="18">
        <v>20.349</v>
      </c>
      <c r="L58" s="18">
        <v>17.567</v>
      </c>
      <c r="M58" s="18">
        <v>16.977</v>
      </c>
      <c r="N58" s="18">
        <v>226.39500000000001</v>
      </c>
      <c r="O58" s="18"/>
    </row>
    <row r="59" spans="1:15" ht="18" customHeight="1" x14ac:dyDescent="0.2">
      <c r="A59" s="22" t="s">
        <v>28</v>
      </c>
      <c r="B59" s="18">
        <v>20.670999999999999</v>
      </c>
      <c r="C59" s="18">
        <v>20.204000000000001</v>
      </c>
      <c r="D59" s="18">
        <v>23.672000000000001</v>
      </c>
      <c r="E59" s="18">
        <v>25.08</v>
      </c>
      <c r="F59" s="18">
        <v>24.823</v>
      </c>
      <c r="G59" s="18">
        <v>23.776</v>
      </c>
      <c r="H59" s="18">
        <v>23.466000000000001</v>
      </c>
      <c r="I59" s="18">
        <v>22.52</v>
      </c>
      <c r="J59" s="18">
        <v>24.618010999999999</v>
      </c>
      <c r="K59" s="18">
        <v>27.029</v>
      </c>
      <c r="L59" s="18">
        <v>25.04</v>
      </c>
      <c r="M59" s="18">
        <v>21.853000000000002</v>
      </c>
      <c r="N59" s="18">
        <v>282.726</v>
      </c>
      <c r="O59" s="18"/>
    </row>
    <row r="60" spans="1:15" ht="18" customHeight="1" x14ac:dyDescent="0.2">
      <c r="A60" s="22" t="s">
        <v>29</v>
      </c>
      <c r="B60" s="18">
        <v>585.43100000000004</v>
      </c>
      <c r="C60" s="18">
        <v>570.03499999999997</v>
      </c>
      <c r="D60" s="18">
        <v>669.226</v>
      </c>
      <c r="E60" s="18">
        <v>714.98599999999999</v>
      </c>
      <c r="F60" s="17">
        <v>778.86400000000003</v>
      </c>
      <c r="G60" s="18">
        <v>777.40800000000002</v>
      </c>
      <c r="H60" s="18">
        <v>815.72</v>
      </c>
      <c r="I60" s="18">
        <v>801.71799999999996</v>
      </c>
      <c r="J60" s="18">
        <v>807.95399999999995</v>
      </c>
      <c r="K60" s="18">
        <v>784.05499999999995</v>
      </c>
      <c r="L60" s="18">
        <v>679.82</v>
      </c>
      <c r="M60" s="18">
        <v>668.04499999999996</v>
      </c>
      <c r="N60" s="18">
        <v>8653.1730000000007</v>
      </c>
      <c r="O60" s="18"/>
    </row>
    <row r="61" spans="1:15" ht="18" customHeight="1" x14ac:dyDescent="0.2">
      <c r="A61" s="22"/>
      <c r="B61" s="20"/>
      <c r="C61" s="18"/>
      <c r="D61" s="23"/>
      <c r="E61" s="18"/>
      <c r="F61" s="18"/>
      <c r="G61" s="18"/>
      <c r="H61" s="18"/>
      <c r="I61" s="18"/>
      <c r="J61" s="18"/>
      <c r="K61" s="18"/>
      <c r="L61" s="18"/>
      <c r="M61" s="18"/>
      <c r="N61" s="17"/>
      <c r="O61" s="19"/>
    </row>
    <row r="62" spans="1:15" ht="18" customHeight="1" x14ac:dyDescent="0.2">
      <c r="A62" s="22" t="s">
        <v>21</v>
      </c>
      <c r="B62" s="17"/>
      <c r="C62" s="18"/>
      <c r="D62" s="23"/>
      <c r="E62" s="18"/>
      <c r="F62" s="18"/>
      <c r="G62" s="18"/>
      <c r="H62" s="18"/>
      <c r="I62" s="18"/>
      <c r="J62" s="18"/>
      <c r="K62" s="18"/>
      <c r="L62" s="18"/>
      <c r="M62" s="18"/>
      <c r="O62" s="19"/>
    </row>
    <row r="63" spans="1:15" ht="18" customHeight="1" x14ac:dyDescent="0.2">
      <c r="A63" s="22" t="s">
        <v>17</v>
      </c>
      <c r="B63" s="17">
        <f t="shared" ref="B63:G63" si="25">IF(B55="","",(B55-B72)/B72%)</f>
        <v>1.2060298470478514</v>
      </c>
      <c r="C63" s="17">
        <f t="shared" si="25"/>
        <v>3.8770573425883965</v>
      </c>
      <c r="D63" s="17">
        <f t="shared" si="25"/>
        <v>1.9349984003107665</v>
      </c>
      <c r="E63" s="17">
        <f t="shared" si="25"/>
        <v>-3.3744197181230655</v>
      </c>
      <c r="F63" s="17">
        <f t="shared" si="25"/>
        <v>1.5730063472016309</v>
      </c>
      <c r="G63" s="17">
        <f t="shared" si="25"/>
        <v>-1.0295739366842713</v>
      </c>
      <c r="H63" s="17">
        <v>2.9</v>
      </c>
      <c r="I63" s="17">
        <f t="shared" ref="I63:K64" si="26">IF(I55="","",(I55-I72)/I72%)</f>
        <v>0.22210525609993992</v>
      </c>
      <c r="J63" s="17">
        <f t="shared" si="26"/>
        <v>3.1681287832265923</v>
      </c>
      <c r="K63" s="17">
        <f t="shared" si="26"/>
        <v>6.5398696628285364</v>
      </c>
      <c r="L63" s="17">
        <f t="shared" ref="L63:N64" si="27">IF(L55="","",(L55-L72)/L72%)</f>
        <v>5.8751307026032666</v>
      </c>
      <c r="M63" s="17">
        <f t="shared" si="27"/>
        <v>9.795582514171139</v>
      </c>
      <c r="N63" s="17">
        <f t="shared" si="27"/>
        <v>2.5333068365062914</v>
      </c>
      <c r="O63" s="19"/>
    </row>
    <row r="64" spans="1:15" ht="18" customHeight="1" x14ac:dyDescent="0.2">
      <c r="A64" s="22" t="s">
        <v>18</v>
      </c>
      <c r="B64" s="17">
        <f>IF(B56="","",(B56-B73)/B73%)</f>
        <v>-3.8027649246316626</v>
      </c>
      <c r="C64" s="17">
        <f>IF(C56="","",(C56-C73)/C73%)</f>
        <v>-3.1262583973052043</v>
      </c>
      <c r="D64" s="17">
        <v>-3.1</v>
      </c>
      <c r="E64" s="17">
        <v>-7.8</v>
      </c>
      <c r="F64" s="17">
        <v>-5</v>
      </c>
      <c r="G64" s="17">
        <f>IF(G56="","",(G56-G73)/G73%)</f>
        <v>-6.4702958316709189</v>
      </c>
      <c r="H64" s="17">
        <v>-0.5</v>
      </c>
      <c r="I64" s="17">
        <f t="shared" si="26"/>
        <v>-2.4194252773168015</v>
      </c>
      <c r="J64" s="17">
        <f t="shared" si="26"/>
        <v>-1.0710309439610413</v>
      </c>
      <c r="K64" s="17">
        <f t="shared" si="26"/>
        <v>4.2209040759306786</v>
      </c>
      <c r="L64" s="17">
        <f t="shared" si="27"/>
        <v>-0.22359318816507981</v>
      </c>
      <c r="M64" s="17">
        <f t="shared" si="27"/>
        <v>5.0111686868572329</v>
      </c>
      <c r="N64" s="17">
        <f t="shared" si="27"/>
        <v>-1.9649367113134462</v>
      </c>
      <c r="O64" s="19"/>
    </row>
    <row r="65" spans="1:15" ht="18" customHeight="1" x14ac:dyDescent="0.2">
      <c r="A65" s="22" t="s">
        <v>22</v>
      </c>
      <c r="B65" s="17">
        <f t="shared" ref="B65:D67" si="28">IF(B58="","",(B58-B75)/B75%)</f>
        <v>-3.333230169292186</v>
      </c>
      <c r="C65" s="17">
        <f t="shared" si="28"/>
        <v>1.4691349891297119</v>
      </c>
      <c r="D65" s="17">
        <f t="shared" si="28"/>
        <v>-2.7941497489631106</v>
      </c>
      <c r="E65" s="17">
        <f>IF(E58="","",(E58-E75)/E75%)</f>
        <v>-1.8431271032876086</v>
      </c>
      <c r="F65" s="17">
        <f>IF(F58="","",(F58-F75)/F75%)</f>
        <v>1.5455037653196835</v>
      </c>
      <c r="G65" s="17">
        <f>IF(G58="","",(G58-G75)/G75%)</f>
        <v>-1.4451425809569987</v>
      </c>
      <c r="H65" s="17">
        <v>-1.393596986817323</v>
      </c>
      <c r="I65" s="17">
        <f t="shared" ref="I65:K67" si="29">IF(I58="","",(I58-I75)/I75%)</f>
        <v>-0.42097206276311216</v>
      </c>
      <c r="J65" s="17">
        <f t="shared" si="29"/>
        <v>0.36438605743875202</v>
      </c>
      <c r="K65" s="17">
        <f t="shared" si="29"/>
        <v>1.7043182726909292</v>
      </c>
      <c r="L65" s="17">
        <f t="shared" ref="L65:N67" si="30">IF(L58="","",(L58-L75)/L75%)</f>
        <v>1.2915873839589471</v>
      </c>
      <c r="M65" s="17">
        <f t="shared" si="30"/>
        <v>3.0095261209877959</v>
      </c>
      <c r="N65" s="17">
        <f t="shared" si="30"/>
        <v>-0.18341262108098672</v>
      </c>
      <c r="O65" s="19"/>
    </row>
    <row r="66" spans="1:15" ht="18" customHeight="1" x14ac:dyDescent="0.2">
      <c r="A66" s="22" t="s">
        <v>24</v>
      </c>
      <c r="B66" s="17">
        <f t="shared" si="28"/>
        <v>5.9616567562025846</v>
      </c>
      <c r="C66" s="17">
        <f t="shared" si="28"/>
        <v>1.2782595618827959</v>
      </c>
      <c r="D66" s="17">
        <f t="shared" si="28"/>
        <v>-0.76297476314244406</v>
      </c>
      <c r="E66" s="17">
        <f>IF(E59="","",(E59-E76)/E76%)</f>
        <v>8.9014329135909556</v>
      </c>
      <c r="F66" s="17">
        <v>10.5</v>
      </c>
      <c r="G66" s="17">
        <f>IF(G59="","",(G59-G76)/G76%)</f>
        <v>11.934466362224002</v>
      </c>
      <c r="H66" s="17">
        <v>6.0466377440347117</v>
      </c>
      <c r="I66" s="17">
        <f t="shared" si="29"/>
        <v>-4.4403001642965324E-3</v>
      </c>
      <c r="J66" s="17">
        <f t="shared" si="29"/>
        <v>1.4339142974866075</v>
      </c>
      <c r="K66" s="17">
        <f t="shared" si="29"/>
        <v>4.775749118114506</v>
      </c>
      <c r="L66" s="17">
        <f t="shared" si="30"/>
        <v>-1.7846636595410936</v>
      </c>
      <c r="M66" s="17">
        <f t="shared" si="30"/>
        <v>-2.1843247840293611</v>
      </c>
      <c r="N66" s="17">
        <f t="shared" si="30"/>
        <v>3.7241126295515037</v>
      </c>
      <c r="O66" s="19"/>
    </row>
    <row r="67" spans="1:15" ht="18" customHeight="1" x14ac:dyDescent="0.2">
      <c r="A67" s="22" t="s">
        <v>19</v>
      </c>
      <c r="B67" s="17">
        <f t="shared" si="28"/>
        <v>0.94995533882143024</v>
      </c>
      <c r="C67" s="17">
        <f t="shared" si="28"/>
        <v>6.2901243891023739</v>
      </c>
      <c r="D67" s="17">
        <f t="shared" si="28"/>
        <v>1.9881739766527553</v>
      </c>
      <c r="E67" s="17">
        <f>IF(E60="","",(E60-E77)/E77%)</f>
        <v>-1.0651958532359898</v>
      </c>
      <c r="F67" s="17">
        <f>IF(F60="","",(F60-F77)/F77%)</f>
        <v>3.416116079964318</v>
      </c>
      <c r="G67" s="17">
        <f>IF(G60="","",(G60-G77)/G77%)</f>
        <v>1.4187256125959351</v>
      </c>
      <c r="H67" s="17">
        <v>2.4023861920226843</v>
      </c>
      <c r="I67" s="17">
        <f t="shared" si="29"/>
        <v>1.6231194060688505</v>
      </c>
      <c r="J67" s="17">
        <f t="shared" si="29"/>
        <v>3.6299481949020818</v>
      </c>
      <c r="K67" s="17">
        <f t="shared" si="29"/>
        <v>5.3136689971054132</v>
      </c>
      <c r="L67" s="17">
        <f t="shared" si="30"/>
        <v>5.3518987734102117</v>
      </c>
      <c r="M67" s="17">
        <f t="shared" si="30"/>
        <v>6.8217396379498512</v>
      </c>
      <c r="N67" s="17">
        <f t="shared" si="30"/>
        <v>3.074852073331892</v>
      </c>
      <c r="O67" s="19"/>
    </row>
    <row r="68" spans="1:15" ht="18" customHeight="1" x14ac:dyDescent="0.2">
      <c r="A68" s="22"/>
      <c r="B68" s="18"/>
      <c r="C68" s="18"/>
      <c r="D68" s="23"/>
      <c r="E68" s="18"/>
      <c r="F68" s="18"/>
      <c r="G68" s="18"/>
      <c r="H68" s="18"/>
      <c r="I68" s="18"/>
      <c r="J68" s="18"/>
      <c r="K68" s="18"/>
      <c r="L68" s="18"/>
      <c r="M68" s="18"/>
      <c r="N68" s="17"/>
      <c r="O68" s="19"/>
    </row>
    <row r="69" spans="1:15" ht="18" customHeight="1" x14ac:dyDescent="0.2">
      <c r="A69" s="22"/>
      <c r="B69" s="18"/>
      <c r="C69" s="18"/>
      <c r="D69" s="23"/>
      <c r="E69" s="18"/>
      <c r="F69" s="18"/>
      <c r="G69" s="18"/>
      <c r="H69" s="18"/>
      <c r="I69" s="18"/>
      <c r="J69" s="18"/>
      <c r="K69" s="18"/>
      <c r="L69" s="18"/>
      <c r="M69" s="18"/>
      <c r="N69" s="17"/>
      <c r="O69" s="19"/>
    </row>
    <row r="70" spans="1:15" ht="18" customHeight="1" x14ac:dyDescent="0.25">
      <c r="A70" s="80">
        <v>2015</v>
      </c>
      <c r="B70" s="80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19"/>
    </row>
    <row r="71" spans="1:15" ht="18" customHeight="1" x14ac:dyDescent="0.2">
      <c r="A71" s="5"/>
      <c r="B71" s="6" t="s">
        <v>0</v>
      </c>
      <c r="C71" s="7" t="s">
        <v>1</v>
      </c>
      <c r="D71" s="7" t="s">
        <v>2</v>
      </c>
      <c r="E71" s="7" t="s">
        <v>3</v>
      </c>
      <c r="F71" s="7" t="s">
        <v>4</v>
      </c>
      <c r="G71" s="7" t="s">
        <v>5</v>
      </c>
      <c r="H71" s="7" t="s">
        <v>6</v>
      </c>
      <c r="I71" s="7" t="s">
        <v>7</v>
      </c>
      <c r="J71" s="7" t="s">
        <v>8</v>
      </c>
      <c r="K71" s="7" t="s">
        <v>9</v>
      </c>
      <c r="L71" s="7" t="s">
        <v>10</v>
      </c>
      <c r="M71" s="7" t="s">
        <v>11</v>
      </c>
      <c r="N71" s="7" t="s">
        <v>12</v>
      </c>
      <c r="O71" s="19"/>
    </row>
    <row r="72" spans="1:15" ht="18" customHeight="1" x14ac:dyDescent="0.2">
      <c r="A72" s="22" t="s">
        <v>27</v>
      </c>
      <c r="B72" s="18">
        <v>1323.682</v>
      </c>
      <c r="C72" s="18">
        <v>1298.4590000000001</v>
      </c>
      <c r="D72" s="18">
        <v>1678.451</v>
      </c>
      <c r="E72" s="18">
        <v>1915.2329999999999</v>
      </c>
      <c r="F72" s="18">
        <v>2069.7310000000002</v>
      </c>
      <c r="G72" s="18">
        <v>2170.8980000000001</v>
      </c>
      <c r="H72" s="18">
        <v>2363.7849999999999</v>
      </c>
      <c r="I72" s="18">
        <v>2386.2559999999999</v>
      </c>
      <c r="J72" s="18">
        <v>2279.8000000000002</v>
      </c>
      <c r="K72" s="18">
        <v>2033.8019999999999</v>
      </c>
      <c r="L72" s="18">
        <v>1668.865</v>
      </c>
      <c r="M72" s="18">
        <v>1585.97</v>
      </c>
      <c r="N72" s="18">
        <v>22775.054</v>
      </c>
      <c r="O72" s="18"/>
    </row>
    <row r="73" spans="1:15" ht="18" customHeight="1" x14ac:dyDescent="0.2">
      <c r="A73" s="22" t="s">
        <v>13</v>
      </c>
      <c r="B73" s="18">
        <v>352.27</v>
      </c>
      <c r="C73" s="18">
        <v>312.89800000000002</v>
      </c>
      <c r="D73" s="18">
        <v>431.202</v>
      </c>
      <c r="E73" s="18">
        <v>523.20799999999997</v>
      </c>
      <c r="F73" s="18">
        <v>557.00400000000002</v>
      </c>
      <c r="G73" s="18">
        <v>611.56399999999996</v>
      </c>
      <c r="H73" s="18">
        <v>716.94600000000003</v>
      </c>
      <c r="I73" s="18">
        <v>755.63400000000001</v>
      </c>
      <c r="J73" s="18">
        <v>652.08199999999999</v>
      </c>
      <c r="K73" s="18">
        <v>587.69399999999996</v>
      </c>
      <c r="L73" s="18">
        <v>438.29599999999999</v>
      </c>
      <c r="M73" s="18">
        <v>352.77199999999999</v>
      </c>
      <c r="N73" s="18">
        <v>6296.3860000000004</v>
      </c>
      <c r="O73" s="18"/>
    </row>
    <row r="74" spans="1:15" ht="18" customHeight="1" x14ac:dyDescent="0.2">
      <c r="A74" s="22" t="s">
        <v>14</v>
      </c>
      <c r="B74" s="20">
        <v>26.612887385338773</v>
      </c>
      <c r="C74" s="20">
        <v>24.097641897048732</v>
      </c>
      <c r="D74" s="20">
        <v>25.690472942016179</v>
      </c>
      <c r="E74" s="20">
        <v>27.318242741222608</v>
      </c>
      <c r="F74" s="20">
        <v>26.911903044405285</v>
      </c>
      <c r="G74" s="20">
        <v>28.171014944046195</v>
      </c>
      <c r="H74" s="20">
        <v>30.330423452217524</v>
      </c>
      <c r="I74" s="20">
        <v>31.666091148644576</v>
      </c>
      <c r="J74" s="20">
        <v>28.602596719010435</v>
      </c>
      <c r="K74" s="20">
        <v>28.896323240905456</v>
      </c>
      <c r="L74" s="20">
        <v>26.26311894611008</v>
      </c>
      <c r="M74" s="20">
        <v>22.24329590093129</v>
      </c>
      <c r="N74" s="20">
        <v>27.645976163217881</v>
      </c>
      <c r="O74" s="19"/>
    </row>
    <row r="75" spans="1:15" ht="18" customHeight="1" x14ac:dyDescent="0.2">
      <c r="A75" s="22" t="s">
        <v>16</v>
      </c>
      <c r="B75" s="18">
        <v>16.1555</v>
      </c>
      <c r="C75" s="20">
        <v>15.179</v>
      </c>
      <c r="D75" s="20">
        <v>18.324000000000002</v>
      </c>
      <c r="E75" s="20">
        <v>19.315000000000001</v>
      </c>
      <c r="F75" s="20">
        <v>20.317</v>
      </c>
      <c r="G75" s="20">
        <v>20.69</v>
      </c>
      <c r="H75" s="20">
        <v>21.24</v>
      </c>
      <c r="I75" s="20">
        <v>20.904</v>
      </c>
      <c r="J75" s="20">
        <v>20.856999999999999</v>
      </c>
      <c r="K75" s="20">
        <v>20.007999999999999</v>
      </c>
      <c r="L75" s="20">
        <v>17.343</v>
      </c>
      <c r="M75" s="20">
        <v>16.481000000000002</v>
      </c>
      <c r="N75" s="18">
        <v>226.81100000000001</v>
      </c>
      <c r="O75" s="18"/>
    </row>
    <row r="76" spans="1:15" ht="18" customHeight="1" x14ac:dyDescent="0.2">
      <c r="A76" s="22" t="s">
        <v>28</v>
      </c>
      <c r="B76" s="18">
        <v>19.507999999999999</v>
      </c>
      <c r="C76" s="20">
        <v>19.949000000000002</v>
      </c>
      <c r="D76" s="20">
        <v>23.853999999999999</v>
      </c>
      <c r="E76" s="20">
        <v>23.03</v>
      </c>
      <c r="F76" s="20">
        <v>22.454000000000001</v>
      </c>
      <c r="G76" s="20">
        <v>21.241</v>
      </c>
      <c r="H76" s="20">
        <v>22.128</v>
      </c>
      <c r="I76" s="20">
        <v>22.521000000000001</v>
      </c>
      <c r="J76" s="20">
        <v>24.27</v>
      </c>
      <c r="K76" s="20">
        <v>25.797000000000001</v>
      </c>
      <c r="L76" s="20">
        <v>25.495000000000001</v>
      </c>
      <c r="M76" s="20">
        <v>22.341000000000001</v>
      </c>
      <c r="N76" s="18">
        <v>272.57499999999999</v>
      </c>
      <c r="O76" s="18"/>
    </row>
    <row r="77" spans="1:15" ht="18" customHeight="1" x14ac:dyDescent="0.2">
      <c r="A77" s="22" t="s">
        <v>29</v>
      </c>
      <c r="B77" s="18">
        <v>579.92200000000003</v>
      </c>
      <c r="C77" s="20">
        <v>536.30100000000004</v>
      </c>
      <c r="D77" s="20">
        <v>656.18</v>
      </c>
      <c r="E77" s="20">
        <v>722.68399999999997</v>
      </c>
      <c r="F77" s="20">
        <v>753.13599999999997</v>
      </c>
      <c r="G77" s="20">
        <v>766.53300000000002</v>
      </c>
      <c r="H77" s="20">
        <v>796.58299999999997</v>
      </c>
      <c r="I77" s="20">
        <v>788.91300000000001</v>
      </c>
      <c r="J77" s="20">
        <v>779.65300000000002</v>
      </c>
      <c r="K77" s="20">
        <v>744.495</v>
      </c>
      <c r="L77" s="20">
        <v>645.28499999999997</v>
      </c>
      <c r="M77" s="20">
        <v>625.38300000000004</v>
      </c>
      <c r="N77" s="18">
        <v>8395.0380000000005</v>
      </c>
      <c r="O77" s="18"/>
    </row>
    <row r="78" spans="1:15" ht="18" customHeight="1" x14ac:dyDescent="0.2">
      <c r="A78" s="22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17"/>
      <c r="O78" s="19"/>
    </row>
    <row r="79" spans="1:15" ht="18" customHeight="1" x14ac:dyDescent="0.2">
      <c r="A79" s="22" t="s">
        <v>21</v>
      </c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O79" s="19"/>
    </row>
    <row r="80" spans="1:15" ht="18" customHeight="1" x14ac:dyDescent="0.2">
      <c r="A80" s="22" t="s">
        <v>17</v>
      </c>
      <c r="B80" s="17">
        <v>-5.878262254586522</v>
      </c>
      <c r="C80" s="17">
        <v>-4.1683826123409364</v>
      </c>
      <c r="D80" s="17">
        <v>1.0290395490427997</v>
      </c>
      <c r="E80" s="17">
        <v>-1.1272190754274003</v>
      </c>
      <c r="F80" s="17">
        <v>1.0589127967953986</v>
      </c>
      <c r="G80" s="17">
        <v>1.6645483605997098</v>
      </c>
      <c r="H80" s="17">
        <v>6.7</v>
      </c>
      <c r="I80" s="17">
        <v>4.847374681064859</v>
      </c>
      <c r="J80" s="17">
        <v>4.2727208694546572</v>
      </c>
      <c r="K80" s="17">
        <v>-0.25121093282535645</v>
      </c>
      <c r="L80" s="17">
        <v>2.8533164711740908</v>
      </c>
      <c r="M80" s="17">
        <v>-0.93909762930160012</v>
      </c>
      <c r="N80" s="17">
        <v>1.298287366925948</v>
      </c>
      <c r="O80" s="19"/>
    </row>
    <row r="81" spans="1:15" ht="18" customHeight="1" x14ac:dyDescent="0.2">
      <c r="A81" s="22" t="s">
        <v>18</v>
      </c>
      <c r="B81" s="17">
        <v>-18.507705760698084</v>
      </c>
      <c r="C81" s="17">
        <v>-15.6</v>
      </c>
      <c r="D81" s="17">
        <v>-10.511526360791276</v>
      </c>
      <c r="E81" s="17">
        <v>-8.3653839417694762</v>
      </c>
      <c r="F81" s="17">
        <v>-5.1165167620604972</v>
      </c>
      <c r="G81" s="17">
        <v>0.91215703357556654</v>
      </c>
      <c r="H81" s="17">
        <v>5.5</v>
      </c>
      <c r="I81" s="17">
        <v>5.9097088875495798</v>
      </c>
      <c r="J81" s="17">
        <v>1.2</v>
      </c>
      <c r="K81" s="17">
        <v>-5.3004569859552566</v>
      </c>
      <c r="L81" s="17">
        <v>-5.4271732636465939E-2</v>
      </c>
      <c r="M81" s="17">
        <v>-8.5959766600681942</v>
      </c>
      <c r="N81" s="17">
        <v>-3.595236279775929</v>
      </c>
      <c r="O81" s="19"/>
    </row>
    <row r="82" spans="1:15" ht="18" customHeight="1" x14ac:dyDescent="0.2">
      <c r="A82" s="22" t="s">
        <v>22</v>
      </c>
      <c r="B82" s="17">
        <v>-4.4957436746275734</v>
      </c>
      <c r="C82" s="17">
        <v>-4.2213528520949044</v>
      </c>
      <c r="D82" s="17">
        <v>-0.71521456436929942</v>
      </c>
      <c r="E82" s="17">
        <v>-0.91823125064121525</v>
      </c>
      <c r="F82" s="17">
        <v>-2.7243129368955237</v>
      </c>
      <c r="G82" s="17">
        <v>-0.81971142322994761</v>
      </c>
      <c r="H82" s="17">
        <v>-0.6</v>
      </c>
      <c r="I82" s="17">
        <v>-0.57550535077288312</v>
      </c>
      <c r="J82" s="17">
        <v>0.12000768049154463</v>
      </c>
      <c r="K82" s="17">
        <v>-3.1277234434007979</v>
      </c>
      <c r="L82" s="17">
        <v>-2.725896012115097</v>
      </c>
      <c r="M82" s="17">
        <v>-0.8124699085218946</v>
      </c>
      <c r="N82" s="17">
        <v>-1.7202456008076916</v>
      </c>
      <c r="O82" s="19"/>
    </row>
    <row r="83" spans="1:15" ht="18" customHeight="1" x14ac:dyDescent="0.2">
      <c r="A83" s="22" t="s">
        <v>24</v>
      </c>
      <c r="B83" s="17">
        <v>-1.1001267427123056</v>
      </c>
      <c r="C83" s="17">
        <v>2.8723184818481964</v>
      </c>
      <c r="D83" s="17">
        <v>-4.5432514231675265</v>
      </c>
      <c r="E83" s="17">
        <v>-1.2943596776958666</v>
      </c>
      <c r="F83" s="17">
        <v>0.75383648927577518</v>
      </c>
      <c r="G83" s="17">
        <v>0.80679607042854229</v>
      </c>
      <c r="H83" s="17">
        <v>-1.8</v>
      </c>
      <c r="I83" s="17">
        <v>1.9</v>
      </c>
      <c r="J83" s="17">
        <v>0.33071517155848817</v>
      </c>
      <c r="K83" s="17">
        <v>-4.3634611106991903</v>
      </c>
      <c r="L83" s="17">
        <v>-7.9436721429860953</v>
      </c>
      <c r="M83" s="17">
        <v>-3.9055443244870651</v>
      </c>
      <c r="N83" s="17">
        <v>-1.7861003415822299</v>
      </c>
      <c r="O83" s="19"/>
    </row>
    <row r="84" spans="1:15" ht="18" customHeight="1" x14ac:dyDescent="0.2">
      <c r="A84" s="22" t="s">
        <v>19</v>
      </c>
      <c r="B84" s="17">
        <v>-0.64418638916396098</v>
      </c>
      <c r="C84" s="17">
        <v>-0.99009718201688546</v>
      </c>
      <c r="D84" s="17">
        <v>2.7072207161237305</v>
      </c>
      <c r="E84" s="17">
        <v>5.2824493316084506</v>
      </c>
      <c r="F84" s="17">
        <v>3.2401689378600853</v>
      </c>
      <c r="G84" s="17">
        <v>4.9793542643886823</v>
      </c>
      <c r="H84" s="17">
        <v>5</v>
      </c>
      <c r="I84" s="17">
        <v>4.1549055901309941</v>
      </c>
      <c r="J84" s="17">
        <v>4.321082638999461</v>
      </c>
      <c r="K84" s="17">
        <v>0.19554749260472146</v>
      </c>
      <c r="L84" s="17">
        <v>0.2319071998409328</v>
      </c>
      <c r="M84" s="17">
        <v>1.1015747636884614</v>
      </c>
      <c r="N84" s="17">
        <v>2.6364676783393879</v>
      </c>
      <c r="O84" s="19"/>
    </row>
    <row r="85" spans="1:15" ht="18" customHeight="1" x14ac:dyDescent="0.2">
      <c r="A85" s="22"/>
      <c r="B85" s="18"/>
      <c r="C85" s="18"/>
      <c r="D85" s="23"/>
      <c r="E85" s="18"/>
      <c r="F85" s="18"/>
      <c r="G85" s="18"/>
      <c r="H85" s="18"/>
      <c r="I85" s="18"/>
      <c r="J85" s="18"/>
      <c r="K85" s="18"/>
      <c r="L85" s="18"/>
      <c r="M85" s="18"/>
      <c r="N85" s="17"/>
      <c r="O85" s="19"/>
    </row>
    <row r="86" spans="1:15" ht="18" customHeight="1" x14ac:dyDescent="0.2">
      <c r="A86" s="22"/>
      <c r="B86" s="18"/>
      <c r="C86" s="18"/>
      <c r="D86" s="23"/>
      <c r="E86" s="18"/>
      <c r="F86" s="18"/>
      <c r="G86" s="18"/>
      <c r="H86" s="18"/>
      <c r="I86" s="18"/>
      <c r="J86" s="18"/>
      <c r="K86" s="18"/>
      <c r="L86" s="18"/>
      <c r="M86" s="18"/>
      <c r="N86" s="17"/>
      <c r="O86" s="19"/>
    </row>
    <row r="87" spans="1:15" ht="18" customHeight="1" x14ac:dyDescent="0.25">
      <c r="A87" s="80">
        <v>2014</v>
      </c>
      <c r="B87" s="80"/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19"/>
    </row>
    <row r="88" spans="1:15" ht="18" customHeight="1" x14ac:dyDescent="0.2">
      <c r="A88" s="5"/>
      <c r="B88" s="6" t="s">
        <v>0</v>
      </c>
      <c r="C88" s="7" t="s">
        <v>1</v>
      </c>
      <c r="D88" s="7" t="s">
        <v>2</v>
      </c>
      <c r="E88" s="7" t="s">
        <v>3</v>
      </c>
      <c r="F88" s="7" t="s">
        <v>4</v>
      </c>
      <c r="G88" s="7" t="s">
        <v>5</v>
      </c>
      <c r="H88" s="7" t="s">
        <v>6</v>
      </c>
      <c r="I88" s="7" t="s">
        <v>7</v>
      </c>
      <c r="J88" s="7" t="s">
        <v>8</v>
      </c>
      <c r="K88" s="7" t="s">
        <v>9</v>
      </c>
      <c r="L88" s="7" t="s">
        <v>10</v>
      </c>
      <c r="M88" s="7" t="s">
        <v>11</v>
      </c>
      <c r="N88" s="7" t="s">
        <v>12</v>
      </c>
      <c r="O88" s="19"/>
    </row>
    <row r="89" spans="1:15" ht="18" customHeight="1" x14ac:dyDescent="0.2">
      <c r="A89" s="22" t="s">
        <v>27</v>
      </c>
      <c r="B89" s="18">
        <v>1406.3510000000001</v>
      </c>
      <c r="C89" s="18">
        <v>1354.9380000000001</v>
      </c>
      <c r="D89" s="18">
        <v>1661.355</v>
      </c>
      <c r="E89" s="18">
        <v>1937.068</v>
      </c>
      <c r="F89" s="18">
        <v>2048.0439999999999</v>
      </c>
      <c r="G89" s="18">
        <v>2135.3539999999998</v>
      </c>
      <c r="H89" s="18">
        <v>2214.2080000000001</v>
      </c>
      <c r="I89" s="18">
        <v>2275.933</v>
      </c>
      <c r="J89" s="18">
        <v>2186.3820000000001</v>
      </c>
      <c r="K89" s="18">
        <v>2038.924</v>
      </c>
      <c r="L89" s="18">
        <v>1622.568</v>
      </c>
      <c r="M89" s="18">
        <v>1601.0050000000001</v>
      </c>
      <c r="N89" s="18">
        <v>22483.157999999999</v>
      </c>
      <c r="O89" s="18"/>
    </row>
    <row r="90" spans="1:15" ht="18" customHeight="1" x14ac:dyDescent="0.2">
      <c r="A90" s="22" t="s">
        <v>13</v>
      </c>
      <c r="B90" s="18">
        <v>432.274</v>
      </c>
      <c r="C90" s="18">
        <v>370.47399999999999</v>
      </c>
      <c r="D90" s="18">
        <v>481.85199999999998</v>
      </c>
      <c r="E90" s="18">
        <v>570.97199999999998</v>
      </c>
      <c r="F90" s="18">
        <v>587.04</v>
      </c>
      <c r="G90" s="18">
        <v>606.03599999999994</v>
      </c>
      <c r="H90" s="18">
        <v>679.91600000000005</v>
      </c>
      <c r="I90" s="18">
        <v>713.47</v>
      </c>
      <c r="J90" s="18">
        <v>644.74</v>
      </c>
      <c r="K90" s="18">
        <v>620.58799999999997</v>
      </c>
      <c r="L90" s="18">
        <v>438.53399999999999</v>
      </c>
      <c r="M90" s="18">
        <v>385.94799999999998</v>
      </c>
      <c r="N90" s="18">
        <v>6531.1980000000003</v>
      </c>
      <c r="O90" s="18"/>
    </row>
    <row r="91" spans="1:15" ht="18" customHeight="1" x14ac:dyDescent="0.2">
      <c r="A91" s="22" t="s">
        <v>14</v>
      </c>
      <c r="B91" s="20">
        <f>IF(B89="","",B90/B89%)</f>
        <v>30.737276824917817</v>
      </c>
      <c r="C91" s="20">
        <f t="shared" ref="C91:M91" si="31">IF(C89="","",C90/C89%)</f>
        <v>27.342505708748295</v>
      </c>
      <c r="D91" s="20">
        <f t="shared" si="31"/>
        <v>29.003554327642195</v>
      </c>
      <c r="E91" s="20">
        <f t="shared" si="31"/>
        <v>29.476094798943556</v>
      </c>
      <c r="F91" s="20">
        <f t="shared" si="31"/>
        <v>28.663446683762654</v>
      </c>
      <c r="G91" s="20">
        <f t="shared" si="31"/>
        <v>28.381055319164876</v>
      </c>
      <c r="H91" s="20">
        <f t="shared" si="31"/>
        <v>30.706961586264708</v>
      </c>
      <c r="I91" s="20">
        <f t="shared" si="31"/>
        <v>31.348462366862297</v>
      </c>
      <c r="J91" s="20">
        <f t="shared" si="31"/>
        <v>29.488899926911216</v>
      </c>
      <c r="K91" s="20">
        <f t="shared" si="31"/>
        <v>30.437034435810258</v>
      </c>
      <c r="L91" s="20">
        <f t="shared" si="31"/>
        <v>27.027156951203278</v>
      </c>
      <c r="M91" s="20">
        <f t="shared" si="31"/>
        <v>24.106608036826866</v>
      </c>
      <c r="N91" s="20">
        <f>IF(N89="","",N90/N89%)</f>
        <v>29.04929102931181</v>
      </c>
      <c r="O91" s="19"/>
    </row>
    <row r="92" spans="1:15" ht="18" customHeight="1" x14ac:dyDescent="0.2">
      <c r="A92" s="22" t="s">
        <v>16</v>
      </c>
      <c r="B92" s="18">
        <v>16.916</v>
      </c>
      <c r="C92" s="20">
        <v>15.848000000000001</v>
      </c>
      <c r="D92" s="20">
        <v>18.456</v>
      </c>
      <c r="E92" s="20">
        <v>19.494</v>
      </c>
      <c r="F92" s="20">
        <v>20.885999999999999</v>
      </c>
      <c r="G92" s="20">
        <v>20.861000000000001</v>
      </c>
      <c r="H92" s="20">
        <v>21.367000000000001</v>
      </c>
      <c r="I92" s="20">
        <v>21.024999999999999</v>
      </c>
      <c r="J92" s="20">
        <v>20.832000000000001</v>
      </c>
      <c r="K92" s="20">
        <v>20.654</v>
      </c>
      <c r="L92" s="20">
        <v>17.829000000000001</v>
      </c>
      <c r="M92" s="20">
        <v>16.616</v>
      </c>
      <c r="N92" s="20">
        <v>230.78100000000001</v>
      </c>
      <c r="O92" s="18"/>
    </row>
    <row r="93" spans="1:15" ht="18" customHeight="1" x14ac:dyDescent="0.2">
      <c r="A93" s="22" t="s">
        <v>28</v>
      </c>
      <c r="B93" s="18">
        <v>19.725000000000001</v>
      </c>
      <c r="C93" s="20">
        <v>19.391999999999999</v>
      </c>
      <c r="D93" s="20">
        <v>24.989328</v>
      </c>
      <c r="E93" s="20">
        <v>23.332000000000001</v>
      </c>
      <c r="F93" s="20">
        <v>22.286000000000001</v>
      </c>
      <c r="G93" s="20">
        <v>21.071000000000002</v>
      </c>
      <c r="H93" s="20">
        <v>22.54</v>
      </c>
      <c r="I93" s="20">
        <v>22.090089339999999</v>
      </c>
      <c r="J93" s="20">
        <v>24.19</v>
      </c>
      <c r="K93" s="20">
        <v>26.974</v>
      </c>
      <c r="L93" s="20">
        <v>27.695</v>
      </c>
      <c r="M93" s="20">
        <v>23.248999999999999</v>
      </c>
      <c r="N93" s="20">
        <v>277.53199999999998</v>
      </c>
      <c r="O93" s="18"/>
    </row>
    <row r="94" spans="1:15" ht="18" customHeight="1" x14ac:dyDescent="0.2">
      <c r="A94" s="22" t="s">
        <v>29</v>
      </c>
      <c r="B94" s="18">
        <v>583.68200000000002</v>
      </c>
      <c r="C94" s="20">
        <v>541.66399999999999</v>
      </c>
      <c r="D94" s="20">
        <v>638.88400000000001</v>
      </c>
      <c r="E94" s="20">
        <v>686.42399999999998</v>
      </c>
      <c r="F94" s="20">
        <v>729.49900000000002</v>
      </c>
      <c r="G94" s="20">
        <v>730.17499999999995</v>
      </c>
      <c r="H94" s="20">
        <v>758.90200000000004</v>
      </c>
      <c r="I94" s="20">
        <v>757.44200000000001</v>
      </c>
      <c r="J94" s="20">
        <v>747.35900000000004</v>
      </c>
      <c r="K94" s="20">
        <v>743.04200000000003</v>
      </c>
      <c r="L94" s="20">
        <v>643.79200000000003</v>
      </c>
      <c r="M94" s="20">
        <v>618.56899999999996</v>
      </c>
      <c r="N94" s="20">
        <v>8179.3909999999996</v>
      </c>
      <c r="O94" s="18"/>
    </row>
    <row r="95" spans="1:15" ht="18" customHeight="1" x14ac:dyDescent="0.2">
      <c r="A95" s="22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17"/>
      <c r="O95" s="19"/>
    </row>
    <row r="96" spans="1:15" ht="18" customHeight="1" x14ac:dyDescent="0.2">
      <c r="A96" s="22" t="s">
        <v>21</v>
      </c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O96" s="19"/>
    </row>
    <row r="97" spans="1:15" ht="18" customHeight="1" x14ac:dyDescent="0.2">
      <c r="A97" s="22" t="s">
        <v>17</v>
      </c>
      <c r="B97" s="17">
        <f>IF(B89="","",(B89-B106)/B106%)</f>
        <v>2.342892655564591</v>
      </c>
      <c r="C97" s="17">
        <f t="shared" ref="C97:H97" si="32">IF(C89="","",(C89-C106)/C106%)</f>
        <v>1.7507181075753386</v>
      </c>
      <c r="D97" s="17">
        <f t="shared" si="32"/>
        <v>-2.5853632508075521</v>
      </c>
      <c r="E97" s="17">
        <f t="shared" si="32"/>
        <v>7.8158456456339467</v>
      </c>
      <c r="F97" s="17">
        <f t="shared" si="32"/>
        <v>3.972179916742812</v>
      </c>
      <c r="G97" s="17">
        <f t="shared" si="32"/>
        <v>3.4539158930710792</v>
      </c>
      <c r="H97" s="17">
        <f t="shared" si="32"/>
        <v>2.2721782528065724</v>
      </c>
      <c r="I97" s="17">
        <f t="shared" ref="I97:N98" si="33">IF(I89="","",(I89-I106)/I106%)</f>
        <v>4.1391973907695814</v>
      </c>
      <c r="J97" s="17">
        <f t="shared" si="33"/>
        <v>1.8825880179796517</v>
      </c>
      <c r="K97" s="17">
        <f t="shared" si="33"/>
        <v>1.4203355601207781</v>
      </c>
      <c r="L97" s="17">
        <f t="shared" si="33"/>
        <v>-1.4766647620632114</v>
      </c>
      <c r="M97" s="17">
        <f t="shared" si="33"/>
        <v>-0.21558601501808905</v>
      </c>
      <c r="N97" s="17">
        <f t="shared" si="33"/>
        <v>2.1965164791917937</v>
      </c>
      <c r="O97" s="19"/>
    </row>
    <row r="98" spans="1:15" ht="18" customHeight="1" x14ac:dyDescent="0.2">
      <c r="A98" s="22" t="s">
        <v>18</v>
      </c>
      <c r="B98" s="17">
        <f>IF(B90="","",(B90-B107)/B107%)</f>
        <v>-5.383174133447735</v>
      </c>
      <c r="C98" s="17">
        <f t="shared" ref="C98:H98" si="34">IF(C90="","",(C90-C107)/C107%)</f>
        <v>-4.2470264095154935</v>
      </c>
      <c r="D98" s="17">
        <f t="shared" si="34"/>
        <v>-6.3699638966722052</v>
      </c>
      <c r="E98" s="17">
        <f t="shared" si="34"/>
        <v>9.2652270761411089</v>
      </c>
      <c r="F98" s="17">
        <f t="shared" si="34"/>
        <v>1.0121171867202978</v>
      </c>
      <c r="G98" s="17">
        <f t="shared" si="34"/>
        <v>-2.2472127593682281</v>
      </c>
      <c r="H98" s="17">
        <f t="shared" si="34"/>
        <v>-5.3569042316258244</v>
      </c>
      <c r="I98" s="17">
        <f t="shared" si="33"/>
        <v>-3.0461239920313661</v>
      </c>
      <c r="J98" s="17">
        <f t="shared" si="33"/>
        <v>-7.4720940979268304</v>
      </c>
      <c r="K98" s="17">
        <f t="shared" si="33"/>
        <v>-5.0531198746664741</v>
      </c>
      <c r="L98" s="17">
        <f t="shared" si="33"/>
        <v>-8.3144122332752168</v>
      </c>
      <c r="M98" s="17">
        <f t="shared" si="33"/>
        <v>-10.146857510034177</v>
      </c>
      <c r="N98" s="17">
        <f t="shared" si="33"/>
        <v>-3.8770900322489901</v>
      </c>
      <c r="O98" s="19"/>
    </row>
    <row r="99" spans="1:15" ht="18" customHeight="1" x14ac:dyDescent="0.2">
      <c r="A99" s="22" t="s">
        <v>22</v>
      </c>
      <c r="B99" s="17">
        <f t="shared" ref="B99:H99" si="35">IF(B92="","",(B92-B109)/B109%)</f>
        <v>-1.2896072824881839</v>
      </c>
      <c r="C99" s="17">
        <f t="shared" si="35"/>
        <v>-2.3717119448037933</v>
      </c>
      <c r="D99" s="17">
        <f t="shared" si="35"/>
        <v>-2.1213406873143938</v>
      </c>
      <c r="E99" s="17">
        <f t="shared" si="35"/>
        <v>1.0942280765440986</v>
      </c>
      <c r="F99" s="17">
        <f t="shared" si="35"/>
        <v>0.73795398639848875</v>
      </c>
      <c r="G99" s="17">
        <f t="shared" si="35"/>
        <v>1.4442715425014618</v>
      </c>
      <c r="H99" s="17">
        <f t="shared" si="35"/>
        <v>1.1264139334563847</v>
      </c>
      <c r="I99" s="17">
        <f t="shared" ref="I99:N101" si="36">IF(I92="","",(I92-I109)/I109%)</f>
        <v>1.4573179558944149</v>
      </c>
      <c r="J99" s="17">
        <f t="shared" si="36"/>
        <v>0.72039839481700396</v>
      </c>
      <c r="K99" s="17">
        <f t="shared" si="36"/>
        <v>0.6922776911076417</v>
      </c>
      <c r="L99" s="17">
        <f t="shared" si="36"/>
        <v>-1.6873449131513698</v>
      </c>
      <c r="M99" s="17">
        <f t="shared" si="36"/>
        <v>-3.3447734279564849</v>
      </c>
      <c r="N99" s="17">
        <f t="shared" si="36"/>
        <v>-0.17216096617772206</v>
      </c>
      <c r="O99" s="19"/>
    </row>
    <row r="100" spans="1:15" ht="18" customHeight="1" x14ac:dyDescent="0.2">
      <c r="A100" s="22" t="s">
        <v>24</v>
      </c>
      <c r="B100" s="17">
        <f>IF(B93="","",(B93-B110)/B110%)</f>
        <v>9.8702166768785276</v>
      </c>
      <c r="C100" s="17">
        <f t="shared" ref="C100:H100" si="37">IF(C93="","",(C93-C110)/C110%)</f>
        <v>6.1295971978984296</v>
      </c>
      <c r="D100" s="17">
        <f t="shared" si="37"/>
        <v>4.9530785384292386</v>
      </c>
      <c r="E100" s="17">
        <f t="shared" si="37"/>
        <v>9.1402376274674921</v>
      </c>
      <c r="F100" s="17">
        <f t="shared" si="37"/>
        <v>8.7864883334960489</v>
      </c>
      <c r="G100" s="17">
        <f t="shared" si="37"/>
        <v>0.46726743908836377</v>
      </c>
      <c r="H100" s="17">
        <f t="shared" si="37"/>
        <v>10.327949094468915</v>
      </c>
      <c r="I100" s="17">
        <f t="shared" si="36"/>
        <v>11.661979174038303</v>
      </c>
      <c r="J100" s="17">
        <f t="shared" si="36"/>
        <v>5.4122363604671468</v>
      </c>
      <c r="K100" s="17">
        <f t="shared" si="36"/>
        <v>10.826245942725674</v>
      </c>
      <c r="L100" s="17">
        <f t="shared" si="36"/>
        <v>13.054659754255626</v>
      </c>
      <c r="M100" s="17">
        <f t="shared" si="36"/>
        <v>9.0222743259085565</v>
      </c>
      <c r="N100" s="17">
        <f t="shared" si="36"/>
        <v>8.3288445474913644</v>
      </c>
      <c r="O100" s="19"/>
    </row>
    <row r="101" spans="1:15" ht="18" customHeight="1" x14ac:dyDescent="0.2">
      <c r="A101" s="22" t="s">
        <v>19</v>
      </c>
      <c r="B101" s="17">
        <f>IF(B94="","",(B94-B111)/B111%)</f>
        <v>1.5492965097768305</v>
      </c>
      <c r="C101" s="17">
        <f t="shared" ref="C101:H101" si="38">IF(C94="","",(C94-C111)/C111%)</f>
        <v>0.6875912001710065</v>
      </c>
      <c r="D101" s="17">
        <f t="shared" si="38"/>
        <v>0.16210707846672287</v>
      </c>
      <c r="E101" s="17">
        <f t="shared" si="38"/>
        <v>5.7608692302714477</v>
      </c>
      <c r="F101" s="17">
        <f t="shared" si="38"/>
        <v>3.4184120467375392</v>
      </c>
      <c r="G101" s="17">
        <f t="shared" si="38"/>
        <v>3.4438547826357935</v>
      </c>
      <c r="H101" s="17">
        <f t="shared" si="38"/>
        <v>5.4238474810309949</v>
      </c>
      <c r="I101" s="17">
        <f t="shared" si="36"/>
        <v>5.8827805339696528</v>
      </c>
      <c r="J101" s="17">
        <f t="shared" si="36"/>
        <v>4.2030690979261394</v>
      </c>
      <c r="K101" s="17">
        <f t="shared" si="36"/>
        <v>4.096519898403054</v>
      </c>
      <c r="L101" s="17">
        <f t="shared" si="36"/>
        <v>1.3488155359369267</v>
      </c>
      <c r="M101" s="17">
        <f t="shared" si="36"/>
        <v>2.8940185072134068</v>
      </c>
      <c r="N101" s="17">
        <f t="shared" si="36"/>
        <v>3.3599018386921924</v>
      </c>
      <c r="O101" s="19"/>
    </row>
    <row r="102" spans="1:15" ht="18" customHeight="1" x14ac:dyDescent="0.2">
      <c r="A102" s="22"/>
      <c r="B102" s="18"/>
      <c r="C102" s="18"/>
      <c r="D102" s="23"/>
      <c r="E102" s="18"/>
      <c r="F102" s="18"/>
      <c r="G102" s="18"/>
      <c r="H102" s="18"/>
      <c r="I102" s="18"/>
      <c r="J102" s="18"/>
      <c r="K102" s="18"/>
      <c r="L102" s="18"/>
      <c r="M102" s="18"/>
      <c r="N102" s="17"/>
      <c r="O102" s="19"/>
    </row>
    <row r="103" spans="1:15" ht="18" customHeight="1" x14ac:dyDescent="0.2">
      <c r="A103" s="22"/>
      <c r="B103" s="18"/>
      <c r="C103" s="18"/>
      <c r="D103" s="23"/>
      <c r="E103" s="18"/>
      <c r="F103" s="18"/>
      <c r="G103" s="18"/>
      <c r="H103" s="18"/>
      <c r="I103" s="18"/>
      <c r="J103" s="18"/>
      <c r="K103" s="18"/>
      <c r="L103" s="18"/>
      <c r="M103" s="18"/>
      <c r="N103" s="17"/>
      <c r="O103" s="19"/>
    </row>
    <row r="104" spans="1:15" ht="21.75" customHeight="1" x14ac:dyDescent="0.25">
      <c r="A104" s="80">
        <v>2013</v>
      </c>
      <c r="B104" s="80"/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</row>
    <row r="105" spans="1:15" ht="18" customHeight="1" x14ac:dyDescent="0.2">
      <c r="A105" s="5"/>
      <c r="B105" s="6" t="s">
        <v>0</v>
      </c>
      <c r="C105" s="7" t="s">
        <v>1</v>
      </c>
      <c r="D105" s="7" t="s">
        <v>2</v>
      </c>
      <c r="E105" s="7" t="s">
        <v>3</v>
      </c>
      <c r="F105" s="7" t="s">
        <v>4</v>
      </c>
      <c r="G105" s="7" t="s">
        <v>5</v>
      </c>
      <c r="H105" s="7" t="s">
        <v>6</v>
      </c>
      <c r="I105" s="7" t="s">
        <v>7</v>
      </c>
      <c r="J105" s="7" t="s">
        <v>8</v>
      </c>
      <c r="K105" s="7" t="s">
        <v>9</v>
      </c>
      <c r="L105" s="7" t="s">
        <v>10</v>
      </c>
      <c r="M105" s="7" t="s">
        <v>11</v>
      </c>
      <c r="N105" s="7" t="s">
        <v>12</v>
      </c>
    </row>
    <row r="106" spans="1:15" ht="18" customHeight="1" x14ac:dyDescent="0.2">
      <c r="A106" s="22" t="s">
        <v>27</v>
      </c>
      <c r="B106" s="18">
        <v>1374.1559999999999</v>
      </c>
      <c r="C106" s="18">
        <v>1331.625</v>
      </c>
      <c r="D106" s="23">
        <v>1705.4469999999999</v>
      </c>
      <c r="E106" s="18">
        <v>1796.645</v>
      </c>
      <c r="F106" s="18">
        <v>1969.8</v>
      </c>
      <c r="G106" s="18">
        <v>2064.0630000000001</v>
      </c>
      <c r="H106" s="18">
        <v>2165.0149999999999</v>
      </c>
      <c r="I106" s="18">
        <v>2185.4720000000002</v>
      </c>
      <c r="J106" s="18">
        <v>2145.982</v>
      </c>
      <c r="K106" s="18">
        <v>2010.37</v>
      </c>
      <c r="L106" s="18">
        <v>1646.8869999999999</v>
      </c>
      <c r="M106" s="18">
        <v>1604.4639999999999</v>
      </c>
      <c r="N106" s="17">
        <f>SUM(B106:M106)</f>
        <v>21999.925999999999</v>
      </c>
      <c r="O106" s="19"/>
    </row>
    <row r="107" spans="1:15" ht="17.25" customHeight="1" x14ac:dyDescent="0.2">
      <c r="A107" s="22" t="s">
        <v>13</v>
      </c>
      <c r="B107" s="18">
        <v>456.86799999999999</v>
      </c>
      <c r="C107" s="18">
        <v>386.90600000000001</v>
      </c>
      <c r="D107" s="23">
        <v>514.63400000000001</v>
      </c>
      <c r="E107" s="18">
        <v>522.55600000000004</v>
      </c>
      <c r="F107" s="18">
        <v>581.15800000000002</v>
      </c>
      <c r="G107" s="18">
        <v>619.96799999999996</v>
      </c>
      <c r="H107" s="18">
        <v>718.4</v>
      </c>
      <c r="I107" s="18">
        <v>735.88599999999997</v>
      </c>
      <c r="J107" s="18">
        <v>696.80600000000004</v>
      </c>
      <c r="K107" s="18">
        <v>653.61599999999999</v>
      </c>
      <c r="L107" s="18">
        <v>478.30200000000002</v>
      </c>
      <c r="M107" s="18">
        <v>429.53199999999998</v>
      </c>
      <c r="N107" s="17">
        <f>SUM(B107:M107)</f>
        <v>6794.6320000000005</v>
      </c>
      <c r="O107" s="19"/>
    </row>
    <row r="108" spans="1:15" ht="17.25" customHeight="1" x14ac:dyDescent="0.2">
      <c r="A108" s="22" t="s">
        <v>14</v>
      </c>
      <c r="B108" s="20">
        <f t="shared" ref="B108:L108" si="39">IF(B106="","",B107/B106%)</f>
        <v>33.247171354635135</v>
      </c>
      <c r="C108" s="20">
        <f t="shared" si="39"/>
        <v>29.055176945461373</v>
      </c>
      <c r="D108" s="20">
        <f t="shared" si="39"/>
        <v>30.175901098069893</v>
      </c>
      <c r="E108" s="20">
        <f t="shared" si="39"/>
        <v>29.085100284140722</v>
      </c>
      <c r="F108" s="20">
        <f t="shared" si="39"/>
        <v>29.503401360544217</v>
      </c>
      <c r="G108" s="20">
        <f t="shared" si="39"/>
        <v>30.036292496885991</v>
      </c>
      <c r="H108" s="20">
        <f t="shared" si="39"/>
        <v>33.182218137056786</v>
      </c>
      <c r="I108" s="20">
        <v>33.723241478271049</v>
      </c>
      <c r="J108" s="20">
        <f t="shared" si="39"/>
        <v>32.47026303109719</v>
      </c>
      <c r="K108" s="20">
        <f t="shared" si="39"/>
        <v>32.512224117948435</v>
      </c>
      <c r="L108" s="20">
        <f t="shared" si="39"/>
        <v>29.042794071481531</v>
      </c>
      <c r="M108" s="20">
        <f>IF(M106="","",M107/M106%)</f>
        <v>26.771058746098383</v>
      </c>
      <c r="N108" s="17">
        <f>N107/N106%</f>
        <v>30.884794794309766</v>
      </c>
      <c r="O108" s="19"/>
    </row>
    <row r="109" spans="1:15" ht="17.25" customHeight="1" x14ac:dyDescent="0.2">
      <c r="A109" s="22" t="s">
        <v>16</v>
      </c>
      <c r="B109" s="18">
        <v>17.137</v>
      </c>
      <c r="C109" s="20">
        <v>16.233000000000001</v>
      </c>
      <c r="D109" s="23">
        <v>18.856000000000002</v>
      </c>
      <c r="E109" s="20">
        <v>19.283000000000001</v>
      </c>
      <c r="F109" s="20">
        <v>20.733000000000001</v>
      </c>
      <c r="G109" s="20">
        <v>20.564</v>
      </c>
      <c r="H109" s="20">
        <v>21.129000000000001</v>
      </c>
      <c r="I109" s="20">
        <v>20.722999999999999</v>
      </c>
      <c r="J109" s="20">
        <v>20.683</v>
      </c>
      <c r="K109" s="20">
        <v>20.512</v>
      </c>
      <c r="L109" s="20">
        <v>18.135000000000002</v>
      </c>
      <c r="M109" s="20">
        <v>17.190999999999999</v>
      </c>
      <c r="N109" s="17">
        <f>SUM(B109:M109)</f>
        <v>231.179</v>
      </c>
      <c r="O109" s="19"/>
    </row>
    <row r="110" spans="1:15" ht="17.25" customHeight="1" x14ac:dyDescent="0.2">
      <c r="A110" s="22" t="s">
        <v>28</v>
      </c>
      <c r="B110" s="18">
        <v>17.952999999999999</v>
      </c>
      <c r="C110" s="20">
        <v>18.271999999999998</v>
      </c>
      <c r="D110" s="23">
        <v>23.81</v>
      </c>
      <c r="E110" s="20">
        <v>21.378</v>
      </c>
      <c r="F110" s="20">
        <v>20.486000000000001</v>
      </c>
      <c r="G110" s="20">
        <v>20.972999999999999</v>
      </c>
      <c r="H110" s="20">
        <v>20.43</v>
      </c>
      <c r="I110" s="20">
        <v>19.783000000000001</v>
      </c>
      <c r="J110" s="20">
        <v>22.948</v>
      </c>
      <c r="K110" s="20">
        <v>24.338999999999999</v>
      </c>
      <c r="L110" s="20">
        <v>24.497</v>
      </c>
      <c r="M110" s="20">
        <v>21.324999999999999</v>
      </c>
      <c r="N110" s="17">
        <f>SUM(B110:M110)</f>
        <v>256.19399999999996</v>
      </c>
      <c r="O110" s="19"/>
    </row>
    <row r="111" spans="1:15" ht="17.25" customHeight="1" x14ac:dyDescent="0.2">
      <c r="A111" s="22" t="s">
        <v>29</v>
      </c>
      <c r="B111" s="18">
        <v>574.77700000000004</v>
      </c>
      <c r="C111" s="20">
        <v>537.96500000000003</v>
      </c>
      <c r="D111" s="23">
        <v>637.85</v>
      </c>
      <c r="E111" s="20">
        <v>649.03399999999999</v>
      </c>
      <c r="F111" s="20">
        <v>705.38599999999997</v>
      </c>
      <c r="G111" s="20">
        <v>705.86599999999999</v>
      </c>
      <c r="H111" s="20">
        <v>719.85799999999995</v>
      </c>
      <c r="I111" s="20">
        <v>715.35900000000004</v>
      </c>
      <c r="J111" s="20">
        <v>717.21400000000006</v>
      </c>
      <c r="K111" s="20">
        <v>713.80100000000004</v>
      </c>
      <c r="L111" s="20">
        <v>635.22400000000005</v>
      </c>
      <c r="M111" s="20">
        <v>601.17100000000005</v>
      </c>
      <c r="N111" s="17">
        <f>SUM(B111:M111)</f>
        <v>7913.505000000001</v>
      </c>
      <c r="O111" s="19"/>
    </row>
    <row r="112" spans="1:15" ht="17.25" customHeight="1" x14ac:dyDescent="0.2">
      <c r="A112" s="22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17"/>
      <c r="O112" s="19"/>
    </row>
    <row r="113" spans="1:17" ht="17.25" customHeight="1" x14ac:dyDescent="0.2">
      <c r="A113" s="22" t="s">
        <v>21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9"/>
    </row>
    <row r="114" spans="1:17" ht="17.25" customHeight="1" x14ac:dyDescent="0.2">
      <c r="A114" s="22" t="s">
        <v>17</v>
      </c>
      <c r="B114" s="17">
        <f>IF(B106="","",(B106-B123)/B123%)</f>
        <v>-1.6839189177587093</v>
      </c>
      <c r="C114" s="17">
        <f t="shared" ref="C114:M115" si="40">IF(C106="","",(C106-C123)/C123%)</f>
        <v>-4.0273728743319914</v>
      </c>
      <c r="D114" s="17">
        <f t="shared" si="40"/>
        <v>0.28560676000681945</v>
      </c>
      <c r="E114" s="17">
        <f t="shared" si="40"/>
        <v>-4.9326777665718105</v>
      </c>
      <c r="F114" s="17">
        <f t="shared" si="40"/>
        <v>-0.76839258196129545</v>
      </c>
      <c r="G114" s="17">
        <f t="shared" si="40"/>
        <v>9.2524567745872713E-2</v>
      </c>
      <c r="H114" s="17">
        <f t="shared" si="40"/>
        <v>-1.2661558688768966</v>
      </c>
      <c r="I114" s="17">
        <v>2.1922876215521652</v>
      </c>
      <c r="J114" s="17">
        <f t="shared" si="40"/>
        <v>-1.2731545377925475</v>
      </c>
      <c r="K114" s="17">
        <f t="shared" si="40"/>
        <v>1.0112835467829784</v>
      </c>
      <c r="L114" s="17">
        <f t="shared" si="40"/>
        <v>-0.72840332953379294</v>
      </c>
      <c r="M114" s="17">
        <f t="shared" si="40"/>
        <v>0.99251209797217532</v>
      </c>
      <c r="N114" s="24">
        <f>(N106-N123)/N123%</f>
        <v>-0.74830615136097622</v>
      </c>
      <c r="O114" s="21"/>
      <c r="Q114" s="3"/>
    </row>
    <row r="115" spans="1:17" ht="17.25" customHeight="1" x14ac:dyDescent="0.2">
      <c r="A115" s="22" t="s">
        <v>18</v>
      </c>
      <c r="B115" s="17">
        <f>IF(B107="","",(B107-B124)/B124%)</f>
        <v>-2.3682017309541603</v>
      </c>
      <c r="C115" s="17">
        <f t="shared" ref="C115:L115" si="41">IF(C107="","",(C107-C124)/C124%)</f>
        <v>-10.280170114878556</v>
      </c>
      <c r="D115" s="17">
        <f t="shared" si="41"/>
        <v>-4.5400753093060784</v>
      </c>
      <c r="E115" s="17">
        <f t="shared" si="41"/>
        <v>-10.469108727683913</v>
      </c>
      <c r="F115" s="17">
        <f t="shared" si="41"/>
        <v>-4.605591448681583</v>
      </c>
      <c r="G115" s="17">
        <f t="shared" si="41"/>
        <v>-6.2518145746637064</v>
      </c>
      <c r="H115" s="17">
        <f t="shared" si="41"/>
        <v>-1.4789134155439494</v>
      </c>
      <c r="I115" s="17">
        <v>2.595041552403349</v>
      </c>
      <c r="J115" s="17">
        <f t="shared" si="41"/>
        <v>0.73672492807679568</v>
      </c>
      <c r="K115" s="17">
        <f t="shared" si="41"/>
        <v>0.54733577619227713</v>
      </c>
      <c r="L115" s="17">
        <f t="shared" si="41"/>
        <v>-6.8668608636052024</v>
      </c>
      <c r="M115" s="17">
        <f t="shared" si="40"/>
        <v>-6.0302430999177457</v>
      </c>
      <c r="N115" s="24">
        <f>(N107-N124)/N124%</f>
        <v>-3.6568153556241536</v>
      </c>
      <c r="O115" s="21"/>
    </row>
    <row r="116" spans="1:17" ht="17.25" customHeight="1" x14ac:dyDescent="0.2">
      <c r="A116" s="22" t="s">
        <v>22</v>
      </c>
      <c r="B116" s="17">
        <f t="shared" ref="B116:H116" si="42">IF(B109="","",(B109-B126)/B126%)</f>
        <v>-5.2209501686853548</v>
      </c>
      <c r="C116" s="17">
        <f t="shared" si="42"/>
        <v>-9.6107801102511221</v>
      </c>
      <c r="D116" s="17">
        <f t="shared" si="42"/>
        <v>-6.644222200217837</v>
      </c>
      <c r="E116" s="17">
        <f t="shared" si="42"/>
        <v>-6.2657981722729827</v>
      </c>
      <c r="F116" s="17">
        <f t="shared" si="42"/>
        <v>-5.0730277917677782</v>
      </c>
      <c r="G116" s="17">
        <f t="shared" si="42"/>
        <v>-5.687029902770127</v>
      </c>
      <c r="H116" s="17">
        <f t="shared" si="42"/>
        <v>-4.1899061352196956</v>
      </c>
      <c r="I116" s="17">
        <v>-4.5814531724836582</v>
      </c>
      <c r="J116" s="17">
        <v>-4.5</v>
      </c>
      <c r="K116" s="17">
        <f>IF(K109="","",(K109-K126)/K126%)</f>
        <v>-5.0062520261195731</v>
      </c>
      <c r="L116" s="17">
        <f>IF(L109="","",(L109-L126)/L126%)</f>
        <v>-6.2499999999999982</v>
      </c>
      <c r="M116" s="17">
        <f>IF(M109="","",(M109-M126)/M126%)</f>
        <v>-3.5568022440392726</v>
      </c>
      <c r="N116" s="24">
        <f>(N109-N126)/N126%</f>
        <v>-5.5062333946454016</v>
      </c>
      <c r="O116" s="21"/>
    </row>
    <row r="117" spans="1:17" ht="17.25" customHeight="1" x14ac:dyDescent="0.2">
      <c r="A117" s="22" t="s">
        <v>24</v>
      </c>
      <c r="B117" s="17">
        <f>IF(B110="","",(B110-B127)/B127%)</f>
        <v>-6.4168056713928356</v>
      </c>
      <c r="C117" s="17">
        <f t="shared" ref="C117:L117" si="43">IF(C110="","",(C110-C127)/C127%)</f>
        <v>-13.93716734963027</v>
      </c>
      <c r="D117" s="17">
        <f t="shared" si="43"/>
        <v>-4.235208945018706</v>
      </c>
      <c r="E117" s="17">
        <f t="shared" si="43"/>
        <v>-5.931532165801281</v>
      </c>
      <c r="F117" s="17">
        <f t="shared" si="43"/>
        <v>-7.5332881967953069</v>
      </c>
      <c r="G117" s="17">
        <f t="shared" si="43"/>
        <v>0.3396804133575636</v>
      </c>
      <c r="H117" s="17">
        <f t="shared" si="43"/>
        <v>7.6793337901228105</v>
      </c>
      <c r="I117" s="17">
        <v>4.8</v>
      </c>
      <c r="J117" s="17">
        <v>13.8</v>
      </c>
      <c r="K117" s="17">
        <v>14</v>
      </c>
      <c r="L117" s="17">
        <f t="shared" si="43"/>
        <v>11.746191040963412</v>
      </c>
      <c r="M117" s="17">
        <f>IF(M110="","",(M110-M127)/M127%)</f>
        <v>7.0102368526696024</v>
      </c>
      <c r="N117" s="24">
        <f>(N110-N127)/N127%</f>
        <v>1.552658387407482</v>
      </c>
      <c r="O117" s="21"/>
    </row>
    <row r="118" spans="1:17" ht="17.25" customHeight="1" x14ac:dyDescent="0.2">
      <c r="A118" s="22" t="s">
        <v>19</v>
      </c>
      <c r="B118" s="17">
        <f>IF(B111="","",(B111-B128)/B128%)</f>
        <v>-3.9301945040122632</v>
      </c>
      <c r="C118" s="17">
        <f t="shared" ref="C118:L118" si="44">IF(C111="","",(C111-C128)/C128%)</f>
        <v>-8.9503560983535397</v>
      </c>
      <c r="D118" s="17">
        <f t="shared" si="44"/>
        <v>-5.1683508941991949</v>
      </c>
      <c r="E118" s="17">
        <f t="shared" si="44"/>
        <v>-6.0309343278957641</v>
      </c>
      <c r="F118" s="17">
        <f t="shared" si="44"/>
        <v>-3.8346916350608224</v>
      </c>
      <c r="G118" s="17">
        <f t="shared" si="44"/>
        <v>-3.1243523813837166</v>
      </c>
      <c r="H118" s="17">
        <f t="shared" si="44"/>
        <v>-0.66101058720924877</v>
      </c>
      <c r="I118" s="17">
        <v>0.44143973378825291</v>
      </c>
      <c r="J118" s="17">
        <f t="shared" si="44"/>
        <v>-0.5721288544530192</v>
      </c>
      <c r="K118" s="17">
        <f t="shared" si="44"/>
        <v>0.25872276352993617</v>
      </c>
      <c r="L118" s="17">
        <f t="shared" si="44"/>
        <v>-1.0514444510213807</v>
      </c>
      <c r="M118" s="17">
        <f>IF(M111="","",(M111-M128)/M128%)</f>
        <v>0.26334574177108178</v>
      </c>
      <c r="N118" s="24">
        <f>(N111-N128)/N128%</f>
        <v>-2.6187761611505271</v>
      </c>
      <c r="O118" s="21"/>
    </row>
    <row r="119" spans="1:17" ht="16.5" customHeight="1" x14ac:dyDescent="0.2"/>
    <row r="120" spans="1:17" ht="17.25" customHeight="1" x14ac:dyDescent="0.2"/>
    <row r="121" spans="1:17" ht="21.75" customHeight="1" x14ac:dyDescent="0.25">
      <c r="A121" s="80">
        <v>2012</v>
      </c>
      <c r="B121" s="80"/>
      <c r="C121" s="80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</row>
    <row r="122" spans="1:17" ht="18" customHeight="1" x14ac:dyDescent="0.2">
      <c r="A122" s="5"/>
      <c r="B122" s="6" t="s">
        <v>0</v>
      </c>
      <c r="C122" s="7" t="s">
        <v>1</v>
      </c>
      <c r="D122" s="7" t="s">
        <v>2</v>
      </c>
      <c r="E122" s="7" t="s">
        <v>3</v>
      </c>
      <c r="F122" s="7" t="s">
        <v>4</v>
      </c>
      <c r="G122" s="7" t="s">
        <v>5</v>
      </c>
      <c r="H122" s="7" t="s">
        <v>6</v>
      </c>
      <c r="I122" s="7" t="s">
        <v>7</v>
      </c>
      <c r="J122" s="7" t="s">
        <v>8</v>
      </c>
      <c r="K122" s="7" t="s">
        <v>9</v>
      </c>
      <c r="L122" s="7" t="s">
        <v>10</v>
      </c>
      <c r="M122" s="7" t="s">
        <v>11</v>
      </c>
      <c r="N122" s="7" t="s">
        <v>12</v>
      </c>
    </row>
    <row r="123" spans="1:17" ht="18" customHeight="1" x14ac:dyDescent="0.2">
      <c r="A123" s="3" t="s">
        <v>27</v>
      </c>
      <c r="B123" s="3">
        <v>1397.692</v>
      </c>
      <c r="C123" s="3">
        <v>1387.5050000000001</v>
      </c>
      <c r="D123" s="3">
        <v>1700.59</v>
      </c>
      <c r="E123" s="3">
        <v>1889.866</v>
      </c>
      <c r="F123" s="3">
        <v>1985.0530000000001</v>
      </c>
      <c r="G123" s="3">
        <v>2062.1550000000002</v>
      </c>
      <c r="H123" s="3">
        <v>2192.779</v>
      </c>
      <c r="I123" s="3">
        <v>2138.5880000000002</v>
      </c>
      <c r="J123" s="3">
        <v>2173.6559999999999</v>
      </c>
      <c r="K123" s="3">
        <v>1990.2429999999999</v>
      </c>
      <c r="L123" s="13">
        <v>1658.971</v>
      </c>
      <c r="M123" s="3">
        <v>1588.6959999999999</v>
      </c>
      <c r="N123" s="3">
        <f>SUM(B123:M123)</f>
        <v>22165.794000000002</v>
      </c>
    </row>
    <row r="124" spans="1:17" ht="17.25" customHeight="1" x14ac:dyDescent="0.2">
      <c r="A124" s="3" t="s">
        <v>13</v>
      </c>
      <c r="B124" s="3">
        <v>467.95</v>
      </c>
      <c r="C124" s="3">
        <v>431.238</v>
      </c>
      <c r="D124" s="3">
        <v>539.11</v>
      </c>
      <c r="E124" s="3">
        <v>583.66</v>
      </c>
      <c r="F124" s="3">
        <v>609.21600000000001</v>
      </c>
      <c r="G124" s="3">
        <v>661.31200000000001</v>
      </c>
      <c r="H124" s="3">
        <v>729.18399999999997</v>
      </c>
      <c r="I124" s="3">
        <v>718.428</v>
      </c>
      <c r="J124" s="3">
        <v>691.71</v>
      </c>
      <c r="K124" s="3">
        <v>650.05799999999999</v>
      </c>
      <c r="L124" s="3">
        <v>513.56799999999998</v>
      </c>
      <c r="M124" s="3">
        <v>457.096</v>
      </c>
      <c r="N124" s="3">
        <f>SUM(B124:M124)</f>
        <v>7052.5300000000007</v>
      </c>
    </row>
    <row r="125" spans="1:17" ht="17.25" customHeight="1" x14ac:dyDescent="0.2">
      <c r="A125" s="3" t="s">
        <v>14</v>
      </c>
      <c r="B125" s="3">
        <f t="shared" ref="B125:M125" si="45">IF(B123="","",B124/B123%)</f>
        <v>33.48019449206263</v>
      </c>
      <c r="C125" s="3">
        <f t="shared" si="45"/>
        <v>31.08010421584066</v>
      </c>
      <c r="D125" s="16">
        <f t="shared" si="45"/>
        <v>31.701350707695564</v>
      </c>
      <c r="E125" s="3">
        <f t="shared" si="45"/>
        <v>30.883671117423138</v>
      </c>
      <c r="F125" s="3">
        <f t="shared" si="45"/>
        <v>30.69016293267736</v>
      </c>
      <c r="G125" s="3">
        <f t="shared" si="45"/>
        <v>32.068976386353107</v>
      </c>
      <c r="H125" s="3">
        <f t="shared" si="45"/>
        <v>33.253875561559099</v>
      </c>
      <c r="I125" s="3">
        <f t="shared" si="45"/>
        <v>33.593567344434739</v>
      </c>
      <c r="J125" s="3">
        <v>31.8</v>
      </c>
      <c r="K125" s="3">
        <f t="shared" si="45"/>
        <v>32.662242751262035</v>
      </c>
      <c r="L125" s="3">
        <f t="shared" si="45"/>
        <v>30.957020948527731</v>
      </c>
      <c r="M125" s="3">
        <f t="shared" si="45"/>
        <v>28.771772573229871</v>
      </c>
      <c r="N125" s="3">
        <f>N124/N123%</f>
        <v>31.817177404066825</v>
      </c>
    </row>
    <row r="126" spans="1:17" ht="17.25" customHeight="1" x14ac:dyDescent="0.2">
      <c r="A126" s="3" t="s">
        <v>16</v>
      </c>
      <c r="B126" s="3">
        <v>18.081</v>
      </c>
      <c r="C126" s="3">
        <v>17.959</v>
      </c>
      <c r="D126" s="3">
        <v>20.198</v>
      </c>
      <c r="E126" s="3">
        <v>20.571999999999999</v>
      </c>
      <c r="F126" s="3">
        <v>21.841000000000001</v>
      </c>
      <c r="G126" s="3">
        <v>21.803999999999998</v>
      </c>
      <c r="H126" s="3">
        <v>22.053000000000001</v>
      </c>
      <c r="I126" s="3">
        <v>21.718</v>
      </c>
      <c r="J126" s="3">
        <v>21.661999999999999</v>
      </c>
      <c r="K126" s="3">
        <v>21.593</v>
      </c>
      <c r="L126" s="3">
        <v>19.344000000000001</v>
      </c>
      <c r="M126" s="3">
        <v>17.824999999999999</v>
      </c>
      <c r="N126" s="3">
        <f>SUM(B126:M126)</f>
        <v>244.64999999999998</v>
      </c>
    </row>
    <row r="127" spans="1:17" ht="17.25" customHeight="1" x14ac:dyDescent="0.2">
      <c r="A127" s="3" t="s">
        <v>28</v>
      </c>
      <c r="B127" s="3">
        <v>19.184000000000001</v>
      </c>
      <c r="C127" s="3">
        <v>21.231000000000002</v>
      </c>
      <c r="D127" s="3">
        <v>24.863</v>
      </c>
      <c r="E127" s="3">
        <v>22.725999999999999</v>
      </c>
      <c r="F127" s="3">
        <v>22.155000000000001</v>
      </c>
      <c r="G127" s="3">
        <v>20.902000000000001</v>
      </c>
      <c r="H127" s="3">
        <v>18.972999999999999</v>
      </c>
      <c r="I127" s="3">
        <v>18.869</v>
      </c>
      <c r="J127" s="3">
        <v>20.172000000000001</v>
      </c>
      <c r="K127" s="3">
        <v>21.352</v>
      </c>
      <c r="L127" s="3">
        <v>21.922000000000001</v>
      </c>
      <c r="M127" s="3">
        <v>19.928000000000001</v>
      </c>
      <c r="N127" s="3">
        <f>SUM(B127:M127)</f>
        <v>252.27699999999999</v>
      </c>
    </row>
    <row r="128" spans="1:17" ht="17.25" customHeight="1" x14ac:dyDescent="0.2">
      <c r="A128" s="3" t="s">
        <v>29</v>
      </c>
      <c r="B128" s="3">
        <v>598.29100000000005</v>
      </c>
      <c r="C128" s="3">
        <v>590.84799999999996</v>
      </c>
      <c r="D128" s="3">
        <v>672.61300000000006</v>
      </c>
      <c r="E128" s="3">
        <v>690.68899999999996</v>
      </c>
      <c r="F128" s="3">
        <v>733.51400000000001</v>
      </c>
      <c r="G128" s="3">
        <v>728.63099999999997</v>
      </c>
      <c r="H128" s="3">
        <v>724.64800000000002</v>
      </c>
      <c r="I128" s="3">
        <v>712.21500000000003</v>
      </c>
      <c r="J128" s="3">
        <v>721.34100000000001</v>
      </c>
      <c r="K128" s="3">
        <v>711.95899999999995</v>
      </c>
      <c r="L128" s="3">
        <v>641.97400000000005</v>
      </c>
      <c r="M128" s="3">
        <v>599.59199999999998</v>
      </c>
      <c r="N128" s="3">
        <f>SUM(B128:M128)</f>
        <v>8126.3150000000005</v>
      </c>
    </row>
    <row r="129" spans="1:17" ht="17.25" customHeight="1" x14ac:dyDescent="0.2">
      <c r="A129" s="3"/>
      <c r="B129" s="3"/>
    </row>
    <row r="130" spans="1:17" ht="17.25" customHeight="1" x14ac:dyDescent="0.2">
      <c r="A130" s="3" t="s">
        <v>21</v>
      </c>
      <c r="B130" s="3"/>
    </row>
    <row r="131" spans="1:17" ht="17.25" customHeight="1" x14ac:dyDescent="0.2">
      <c r="A131" s="3" t="s">
        <v>17</v>
      </c>
      <c r="B131" s="3">
        <f t="shared" ref="B131:M132" si="46">IF(B123="","",(B123-B140)/B140%)</f>
        <v>8.9755444910001234</v>
      </c>
      <c r="C131" s="3">
        <f t="shared" si="46"/>
        <v>10.266729289996089</v>
      </c>
      <c r="D131" s="3">
        <f t="shared" si="46"/>
        <v>8.6378663259602284</v>
      </c>
      <c r="E131" s="3">
        <f t="shared" si="46"/>
        <v>9.4930863828451031</v>
      </c>
      <c r="F131" s="3">
        <f t="shared" si="46"/>
        <v>4.2158244222870049</v>
      </c>
      <c r="G131" s="3">
        <f t="shared" si="46"/>
        <v>7.0603095689770727</v>
      </c>
      <c r="H131" s="3">
        <f t="shared" si="46"/>
        <v>1.7857706511789402</v>
      </c>
      <c r="I131" s="3">
        <f t="shared" si="46"/>
        <v>2.9891881453414721</v>
      </c>
      <c r="J131" s="3">
        <f t="shared" si="46"/>
        <v>3.6033850399536771</v>
      </c>
      <c r="K131" s="3">
        <f t="shared" si="46"/>
        <v>3.9533489261728763</v>
      </c>
      <c r="L131" s="3">
        <f t="shared" si="46"/>
        <v>2.1054147589525414</v>
      </c>
      <c r="M131" s="3">
        <f t="shared" si="46"/>
        <v>0.87599212648420988</v>
      </c>
      <c r="N131" s="14">
        <f>(N123-N140)/N140%</f>
        <v>5.0198445572459915</v>
      </c>
      <c r="O131" s="2"/>
      <c r="Q131" s="3"/>
    </row>
    <row r="132" spans="1:17" ht="17.25" customHeight="1" x14ac:dyDescent="0.2">
      <c r="A132" s="3" t="s">
        <v>18</v>
      </c>
      <c r="B132" s="3">
        <f t="shared" si="46"/>
        <v>19.479239540619613</v>
      </c>
      <c r="C132" s="3">
        <f t="shared" si="46"/>
        <v>22.010276026753878</v>
      </c>
      <c r="D132" s="3">
        <f t="shared" si="46"/>
        <v>25.367421353226803</v>
      </c>
      <c r="E132" s="3">
        <f t="shared" si="46"/>
        <v>18.295871420174709</v>
      </c>
      <c r="F132" s="3">
        <f t="shared" si="46"/>
        <v>9.3945390358737129</v>
      </c>
      <c r="G132" s="3">
        <f t="shared" si="46"/>
        <v>14.92883335360874</v>
      </c>
      <c r="H132" s="3">
        <f t="shared" si="46"/>
        <v>1.0199190382116321</v>
      </c>
      <c r="I132" s="3">
        <f t="shared" si="46"/>
        <v>-0.40203624426058288</v>
      </c>
      <c r="J132" s="3">
        <f t="shared" si="46"/>
        <v>1.2924596271109035</v>
      </c>
      <c r="K132" s="3">
        <f t="shared" si="46"/>
        <v>2.6613771821492493</v>
      </c>
      <c r="L132" s="3">
        <f t="shared" si="46"/>
        <v>2.1245456208588798</v>
      </c>
      <c r="M132" s="3">
        <f t="shared" si="46"/>
        <v>-0.17514817710494932</v>
      </c>
      <c r="N132" s="14">
        <f>(N124-N141)/N141%</f>
        <v>8.1462078373426667</v>
      </c>
      <c r="O132" s="2"/>
    </row>
    <row r="133" spans="1:17" ht="17.25" customHeight="1" x14ac:dyDescent="0.2">
      <c r="A133" s="3" t="s">
        <v>22</v>
      </c>
      <c r="B133" s="3">
        <f t="shared" ref="B133:M135" si="47">IF(B126="","",(B126-B143)/B143%)</f>
        <v>-2.6804456644598798</v>
      </c>
      <c r="C133" s="3">
        <f t="shared" si="47"/>
        <v>-0.54823346993022593</v>
      </c>
      <c r="D133" s="3">
        <f t="shared" si="47"/>
        <v>-2.7024423141769831</v>
      </c>
      <c r="E133" s="3">
        <f t="shared" si="47"/>
        <v>1.5349686590000491</v>
      </c>
      <c r="F133" s="3">
        <f t="shared" si="47"/>
        <v>-0.21017042079773096</v>
      </c>
      <c r="G133" s="3">
        <f t="shared" si="47"/>
        <v>2.2461899179366904</v>
      </c>
      <c r="H133" s="3">
        <f t="shared" si="47"/>
        <v>0.50587913590374922</v>
      </c>
      <c r="I133" s="3">
        <f t="shared" si="47"/>
        <v>1.16452394261226</v>
      </c>
      <c r="J133" s="3">
        <f t="shared" si="47"/>
        <v>-1.3794673343956332</v>
      </c>
      <c r="K133" s="3">
        <f t="shared" si="47"/>
        <v>-0.19874283601404724</v>
      </c>
      <c r="L133" s="3">
        <f t="shared" si="47"/>
        <v>-2.3079642442300754</v>
      </c>
      <c r="M133" s="3">
        <f t="shared" si="47"/>
        <v>-3.533932243749335</v>
      </c>
      <c r="N133" s="14">
        <f>(N126-N143)/N143%</f>
        <v>-0.61301841492694342</v>
      </c>
      <c r="O133" s="2"/>
    </row>
    <row r="134" spans="1:17" ht="17.25" customHeight="1" x14ac:dyDescent="0.2">
      <c r="A134" s="3" t="s">
        <v>24</v>
      </c>
      <c r="B134" s="3">
        <f t="shared" si="47"/>
        <v>-10.140990210314296</v>
      </c>
      <c r="C134" s="3">
        <f t="shared" si="47"/>
        <v>-4.6783100615094426</v>
      </c>
      <c r="D134" s="3">
        <f t="shared" si="47"/>
        <v>-11.349212008842615</v>
      </c>
      <c r="E134" s="3">
        <f t="shared" si="47"/>
        <v>-11.091115371073123</v>
      </c>
      <c r="F134" s="3">
        <f t="shared" si="47"/>
        <v>-7.5758207834466598</v>
      </c>
      <c r="G134" s="3">
        <f t="shared" si="47"/>
        <v>-1.9376026272578009</v>
      </c>
      <c r="H134" s="3">
        <f t="shared" si="47"/>
        <v>-10.157211857183444</v>
      </c>
      <c r="I134" s="3">
        <f t="shared" si="47"/>
        <v>-10.326965117384287</v>
      </c>
      <c r="J134" s="3">
        <f t="shared" si="47"/>
        <v>-11.46418539325842</v>
      </c>
      <c r="K134" s="3">
        <f t="shared" si="47"/>
        <v>-12.506146533355185</v>
      </c>
      <c r="L134" s="3">
        <f t="shared" si="47"/>
        <v>-6.3882483559654908</v>
      </c>
      <c r="M134" s="3">
        <f t="shared" si="47"/>
        <v>-11.438983201493192</v>
      </c>
      <c r="N134" s="14">
        <f>(N127-N144)/N144%</f>
        <v>-9.1819873786372916</v>
      </c>
      <c r="O134" s="2"/>
    </row>
    <row r="135" spans="1:17" ht="17.25" customHeight="1" x14ac:dyDescent="0.2">
      <c r="A135" s="3" t="s">
        <v>19</v>
      </c>
      <c r="B135" s="3">
        <f t="shared" si="47"/>
        <v>-4.4844910685349522</v>
      </c>
      <c r="C135" s="3">
        <f t="shared" si="47"/>
        <v>-1.0571688372147527</v>
      </c>
      <c r="D135" s="3">
        <f t="shared" si="47"/>
        <v>-2.6603627227943325</v>
      </c>
      <c r="E135" s="3">
        <f t="shared" si="47"/>
        <v>5.8671503323265886E-2</v>
      </c>
      <c r="F135" s="3">
        <f t="shared" si="47"/>
        <v>-0.78088753082362117</v>
      </c>
      <c r="G135" s="3">
        <f t="shared" si="47"/>
        <v>0.93687488571316624</v>
      </c>
      <c r="H135" s="3">
        <f t="shared" si="47"/>
        <v>-1.9491159632665009</v>
      </c>
      <c r="I135" s="3">
        <f t="shared" si="47"/>
        <v>-0.90701149521241586</v>
      </c>
      <c r="J135" s="3">
        <f t="shared" si="47"/>
        <v>-1.5962250457681855</v>
      </c>
      <c r="K135" s="3">
        <f t="shared" si="47"/>
        <v>-1.7232549696801596</v>
      </c>
      <c r="L135" s="3">
        <f t="shared" si="47"/>
        <v>-3.4503606470591786</v>
      </c>
      <c r="M135" s="3">
        <f t="shared" si="47"/>
        <v>-3.873026052104211</v>
      </c>
      <c r="N135" s="14">
        <f>(N128-N145)/N145%</f>
        <v>-1.7364144613336456</v>
      </c>
      <c r="O135" s="2"/>
    </row>
    <row r="136" spans="1:17" ht="17.25" customHeight="1" x14ac:dyDescent="0.2">
      <c r="A136" s="3"/>
      <c r="B136" s="3"/>
      <c r="N136" s="12"/>
    </row>
    <row r="137" spans="1:17" ht="17.25" customHeight="1" x14ac:dyDescent="0.2"/>
    <row r="138" spans="1:17" ht="17.25" customHeight="1" x14ac:dyDescent="0.25">
      <c r="A138" s="80">
        <v>2011</v>
      </c>
      <c r="B138" s="80"/>
      <c r="C138" s="80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</row>
    <row r="139" spans="1:17" ht="17.25" customHeight="1" x14ac:dyDescent="0.2">
      <c r="A139" s="5"/>
      <c r="B139" s="6" t="s">
        <v>0</v>
      </c>
      <c r="C139" s="7" t="s">
        <v>1</v>
      </c>
      <c r="D139" s="7" t="s">
        <v>2</v>
      </c>
      <c r="E139" s="7" t="s">
        <v>3</v>
      </c>
      <c r="F139" s="7" t="s">
        <v>4</v>
      </c>
      <c r="G139" s="7" t="s">
        <v>5</v>
      </c>
      <c r="H139" s="7" t="s">
        <v>6</v>
      </c>
      <c r="I139" s="7" t="s">
        <v>7</v>
      </c>
      <c r="J139" s="7" t="s">
        <v>8</v>
      </c>
      <c r="K139" s="7" t="s">
        <v>9</v>
      </c>
      <c r="L139" s="7" t="s">
        <v>10</v>
      </c>
      <c r="M139" s="7" t="s">
        <v>11</v>
      </c>
      <c r="N139" s="7" t="s">
        <v>12</v>
      </c>
    </row>
    <row r="140" spans="1:17" ht="14.25" customHeight="1" x14ac:dyDescent="0.2">
      <c r="A140" s="3" t="s">
        <v>27</v>
      </c>
      <c r="B140" s="3">
        <v>1282.5740000000001</v>
      </c>
      <c r="C140" s="15">
        <v>1258.317</v>
      </c>
      <c r="D140" s="3">
        <v>1565.375</v>
      </c>
      <c r="E140" s="3">
        <v>1726.0139999999999</v>
      </c>
      <c r="F140" s="3">
        <v>1904.752</v>
      </c>
      <c r="G140" s="3">
        <v>1926.162</v>
      </c>
      <c r="H140" s="3">
        <v>2154.308</v>
      </c>
      <c r="I140" s="3">
        <v>2076.5169999999998</v>
      </c>
      <c r="J140" s="3">
        <v>2098.0549999999998</v>
      </c>
      <c r="K140" s="3">
        <v>1914.5540000000001</v>
      </c>
      <c r="L140" s="3">
        <v>1624.7629999999999</v>
      </c>
      <c r="M140" s="3">
        <v>1574.9</v>
      </c>
      <c r="N140" s="3">
        <f>SUM(B140:M140)</f>
        <v>21106.291000000001</v>
      </c>
    </row>
    <row r="141" spans="1:17" ht="14.25" customHeight="1" x14ac:dyDescent="0.2">
      <c r="A141" s="3" t="s">
        <v>13</v>
      </c>
      <c r="B141" s="3">
        <v>391.65800000000002</v>
      </c>
      <c r="C141" s="15">
        <v>353.44400000000002</v>
      </c>
      <c r="D141" s="3">
        <v>430.024</v>
      </c>
      <c r="E141" s="3">
        <v>493.39</v>
      </c>
      <c r="F141" s="3">
        <v>556.89800000000002</v>
      </c>
      <c r="G141" s="3">
        <v>575.41</v>
      </c>
      <c r="H141" s="3">
        <v>721.822</v>
      </c>
      <c r="I141" s="3">
        <v>721.32799999999997</v>
      </c>
      <c r="J141" s="3">
        <v>682.88400000000001</v>
      </c>
      <c r="K141" s="3">
        <v>633.20600000000002</v>
      </c>
      <c r="L141" s="3">
        <v>502.88400000000001</v>
      </c>
      <c r="M141" s="3">
        <v>457.89800000000002</v>
      </c>
      <c r="N141" s="3">
        <v>6521.2920000000004</v>
      </c>
    </row>
    <row r="142" spans="1:17" ht="14.25" customHeight="1" x14ac:dyDescent="0.2">
      <c r="A142" s="3" t="s">
        <v>14</v>
      </c>
      <c r="B142" s="3">
        <f>IF(B140="","",B141/B140%)</f>
        <v>30.536873505934157</v>
      </c>
      <c r="C142" s="3">
        <f t="shared" ref="C142:M142" si="48">IF(C140="","",C141/C140%)</f>
        <v>28.088629494793441</v>
      </c>
      <c r="D142" s="3">
        <f t="shared" si="48"/>
        <v>27.470989379541642</v>
      </c>
      <c r="E142" s="3">
        <f t="shared" si="48"/>
        <v>28.585515528842755</v>
      </c>
      <c r="F142" s="3">
        <f t="shared" si="48"/>
        <v>29.237297033944579</v>
      </c>
      <c r="G142" s="3">
        <f t="shared" si="48"/>
        <v>29.873395903355998</v>
      </c>
      <c r="H142" s="3">
        <f t="shared" si="48"/>
        <v>33.505979646364402</v>
      </c>
      <c r="I142" s="3">
        <f t="shared" si="48"/>
        <v>34.737399212238572</v>
      </c>
      <c r="J142" s="3">
        <f t="shared" si="48"/>
        <v>32.548431761798433</v>
      </c>
      <c r="K142" s="3">
        <f t="shared" si="48"/>
        <v>33.073290176197695</v>
      </c>
      <c r="L142" s="3">
        <f t="shared" si="48"/>
        <v>30.951221808965368</v>
      </c>
      <c r="M142" s="3">
        <f t="shared" si="48"/>
        <v>29.074734903803417</v>
      </c>
      <c r="N142" s="3">
        <f>N141/N140%</f>
        <v>30.897385049793922</v>
      </c>
    </row>
    <row r="143" spans="1:17" ht="14.25" customHeight="1" x14ac:dyDescent="0.2">
      <c r="A143" s="3" t="s">
        <v>16</v>
      </c>
      <c r="B143" s="3">
        <v>18.579000000000001</v>
      </c>
      <c r="C143" s="15">
        <v>18.058</v>
      </c>
      <c r="D143" s="3">
        <v>20.759</v>
      </c>
      <c r="E143" s="3">
        <v>20.260999999999999</v>
      </c>
      <c r="F143" s="3">
        <v>21.887</v>
      </c>
      <c r="G143" s="3">
        <v>21.324999999999999</v>
      </c>
      <c r="H143" s="3">
        <v>21.942</v>
      </c>
      <c r="I143" s="3">
        <v>21.468</v>
      </c>
      <c r="J143" s="3">
        <v>21.965</v>
      </c>
      <c r="K143" s="3">
        <v>21.635999999999999</v>
      </c>
      <c r="L143" s="3">
        <v>19.800999999999998</v>
      </c>
      <c r="M143" s="3">
        <v>18.478000000000002</v>
      </c>
      <c r="N143" s="3">
        <f>SUM(B143:M143)</f>
        <v>246.15899999999999</v>
      </c>
    </row>
    <row r="144" spans="1:17" ht="14.25" customHeight="1" x14ac:dyDescent="0.2">
      <c r="A144" s="3" t="s">
        <v>28</v>
      </c>
      <c r="B144" s="3">
        <v>21.349</v>
      </c>
      <c r="C144" s="15">
        <v>22.273</v>
      </c>
      <c r="D144" s="3">
        <v>28.045999999999999</v>
      </c>
      <c r="E144" s="3">
        <v>25.561</v>
      </c>
      <c r="F144" s="3">
        <v>23.971</v>
      </c>
      <c r="G144" s="3">
        <v>21.315000000000001</v>
      </c>
      <c r="H144" s="3">
        <v>21.117999999999999</v>
      </c>
      <c r="I144" s="3">
        <v>21.042000000000002</v>
      </c>
      <c r="J144" s="3">
        <v>22.783999999999999</v>
      </c>
      <c r="K144" s="3">
        <v>24.404</v>
      </c>
      <c r="L144" s="3">
        <v>23.417999999999999</v>
      </c>
      <c r="M144" s="3">
        <v>22.501999999999999</v>
      </c>
      <c r="N144" s="3">
        <f>SUM(B144:M144)</f>
        <v>277.78300000000002</v>
      </c>
    </row>
    <row r="145" spans="1:14" ht="14.25" customHeight="1" x14ac:dyDescent="0.2">
      <c r="A145" s="3" t="s">
        <v>29</v>
      </c>
      <c r="B145" s="3">
        <v>626.38099999999997</v>
      </c>
      <c r="C145" s="15">
        <v>597.16099999999994</v>
      </c>
      <c r="D145" s="3">
        <v>690.99599999999998</v>
      </c>
      <c r="E145" s="3">
        <v>690.28399999999999</v>
      </c>
      <c r="F145" s="3">
        <v>739.28700000000003</v>
      </c>
      <c r="G145" s="3">
        <v>721.86800000000005</v>
      </c>
      <c r="H145" s="3">
        <v>739.053</v>
      </c>
      <c r="I145" s="3">
        <v>718.73400000000004</v>
      </c>
      <c r="J145" s="3">
        <v>733.04200000000003</v>
      </c>
      <c r="K145" s="3">
        <v>724.44299999999998</v>
      </c>
      <c r="L145" s="3">
        <v>664.91600000000005</v>
      </c>
      <c r="M145" s="3">
        <v>623.75</v>
      </c>
      <c r="N145" s="3">
        <f>SUM(B145:M145)</f>
        <v>8269.9150000000009</v>
      </c>
    </row>
    <row r="146" spans="1:14" ht="14.25" customHeight="1" x14ac:dyDescent="0.2">
      <c r="A146" s="3"/>
      <c r="B146" s="3"/>
    </row>
    <row r="147" spans="1:14" ht="14.25" customHeight="1" x14ac:dyDescent="0.2">
      <c r="A147" s="3" t="s">
        <v>21</v>
      </c>
      <c r="B147" s="3"/>
    </row>
    <row r="148" spans="1:14" ht="14.25" customHeight="1" x14ac:dyDescent="0.2">
      <c r="A148" s="3" t="s">
        <v>17</v>
      </c>
      <c r="B148" s="3">
        <f t="shared" ref="B148:F149" si="49">IF(B140="","",(B140-B157)/B157%)</f>
        <v>6.6506235687189541</v>
      </c>
      <c r="C148" s="3">
        <f t="shared" si="49"/>
        <v>5.0942854136147266</v>
      </c>
      <c r="D148" s="3">
        <f t="shared" si="49"/>
        <v>4.9084030600448356</v>
      </c>
      <c r="E148" s="3">
        <f t="shared" si="49"/>
        <v>23.608360899111041</v>
      </c>
      <c r="F148" s="3">
        <f t="shared" si="49"/>
        <v>6.4990192986811346</v>
      </c>
      <c r="G148" s="3">
        <f>IF(G140="","",(G140-G157)/G157%)</f>
        <v>5.6911488089620352</v>
      </c>
      <c r="H148" s="3">
        <f t="shared" ref="H148:M149" si="50">IF(H140="","",(H140-H157)/H157%)</f>
        <v>5.9888939126105338</v>
      </c>
      <c r="I148" s="3">
        <f t="shared" si="50"/>
        <v>4.2699880139453921</v>
      </c>
      <c r="J148" s="3">
        <f t="shared" si="50"/>
        <v>7.7472781429745163</v>
      </c>
      <c r="K148" s="3">
        <f t="shared" si="50"/>
        <v>4.7232146959529757</v>
      </c>
      <c r="L148" s="3">
        <f t="shared" si="50"/>
        <v>4.8015124580410191</v>
      </c>
      <c r="M148" s="3">
        <f t="shared" si="50"/>
        <v>9.2125793141708083</v>
      </c>
      <c r="N148" s="3">
        <f>(N140-N157)/N157%</f>
        <v>7.1863805599311643</v>
      </c>
    </row>
    <row r="149" spans="1:14" ht="14.25" customHeight="1" x14ac:dyDescent="0.2">
      <c r="A149" s="3" t="s">
        <v>18</v>
      </c>
      <c r="B149" s="3">
        <f t="shared" si="49"/>
        <v>4.5681728376603301</v>
      </c>
      <c r="C149" s="3">
        <f t="shared" si="49"/>
        <v>-2.1873650885019416</v>
      </c>
      <c r="D149" s="3">
        <f t="shared" si="49"/>
        <v>-2.436678131607847</v>
      </c>
      <c r="E149" s="3">
        <f t="shared" si="49"/>
        <v>20.557203524427134</v>
      </c>
      <c r="F149" s="3">
        <f t="shared" si="49"/>
        <v>5.5554713147380266</v>
      </c>
      <c r="G149" s="3">
        <f>IF(G141="","",(G141-G158)/G158%)</f>
        <v>2.1016172018893857</v>
      </c>
      <c r="H149" s="3">
        <f t="shared" si="50"/>
        <v>13.952342913794791</v>
      </c>
      <c r="I149" s="3">
        <f t="shared" si="50"/>
        <v>9.2464363387431963</v>
      </c>
      <c r="J149" s="3">
        <f t="shared" si="50"/>
        <v>16.697198791474694</v>
      </c>
      <c r="K149" s="3">
        <f t="shared" si="50"/>
        <v>13.49445617456329</v>
      </c>
      <c r="L149" s="3">
        <f t="shared" si="50"/>
        <v>14.582440918329217</v>
      </c>
      <c r="M149" s="3">
        <f t="shared" si="50"/>
        <v>24.737937497275855</v>
      </c>
      <c r="N149" s="3">
        <f>(N141-N158)/N158%</f>
        <v>10.1596390182464</v>
      </c>
    </row>
    <row r="150" spans="1:14" ht="14.25" customHeight="1" x14ac:dyDescent="0.2">
      <c r="A150" s="3" t="s">
        <v>22</v>
      </c>
      <c r="B150" s="3">
        <f t="shared" ref="B150:F152" si="51">IF(B143="","",(B143-B160)/B160%)</f>
        <v>0.67190463289082814</v>
      </c>
      <c r="C150" s="3">
        <f t="shared" si="51"/>
        <v>1.5521313687999088</v>
      </c>
      <c r="D150" s="3">
        <f t="shared" si="51"/>
        <v>0.84527568617925419</v>
      </c>
      <c r="E150" s="3">
        <f t="shared" si="51"/>
        <v>10.257945145842392</v>
      </c>
      <c r="F150" s="3">
        <f t="shared" si="51"/>
        <v>-0.18697555636629135</v>
      </c>
      <c r="G150" s="3">
        <f>IF(G143="","",(G143-G160)/G160%)</f>
        <v>-3.248491447756459</v>
      </c>
      <c r="H150" s="3">
        <f t="shared" ref="H150:M152" si="52">IF(H143="","",(H143-H160)/H160%)</f>
        <v>-2.2323218821013286</v>
      </c>
      <c r="I150" s="3">
        <f t="shared" si="52"/>
        <v>-2.6217908010523425</v>
      </c>
      <c r="J150" s="3">
        <f t="shared" si="52"/>
        <v>0.44816389994054501</v>
      </c>
      <c r="K150" s="3">
        <f t="shared" si="52"/>
        <v>-0.70218917802561942</v>
      </c>
      <c r="L150" s="3">
        <f t="shared" si="52"/>
        <v>-2.8219473890852118</v>
      </c>
      <c r="M150" s="3">
        <f t="shared" si="52"/>
        <v>0.10835410120274747</v>
      </c>
      <c r="N150" s="3">
        <f>(N143-N160)/N160%</f>
        <v>5.2814183452234258E-3</v>
      </c>
    </row>
    <row r="151" spans="1:14" ht="14.25" customHeight="1" x14ac:dyDescent="0.2">
      <c r="A151" s="3" t="s">
        <v>24</v>
      </c>
      <c r="B151" s="3">
        <f t="shared" si="51"/>
        <v>0.57947799868086836</v>
      </c>
      <c r="C151" s="3">
        <f t="shared" si="51"/>
        <v>1.1949114039073063</v>
      </c>
      <c r="D151" s="3">
        <f t="shared" si="51"/>
        <v>3.2811636899281833</v>
      </c>
      <c r="E151" s="3">
        <f t="shared" si="51"/>
        <v>0.25100992273600842</v>
      </c>
      <c r="F151" s="3">
        <f t="shared" si="51"/>
        <v>-14.487014840182647</v>
      </c>
      <c r="G151" s="3">
        <f>IF(G144="","",(G144-G161)/G161%)</f>
        <v>-12.764999590734222</v>
      </c>
      <c r="H151" s="3">
        <f t="shared" si="52"/>
        <v>-2.2269549516181377</v>
      </c>
      <c r="I151" s="3">
        <f t="shared" si="52"/>
        <v>-6.8113374667847513</v>
      </c>
      <c r="J151" s="3">
        <f t="shared" si="52"/>
        <v>-7.8578072552270859</v>
      </c>
      <c r="K151" s="3">
        <f t="shared" si="52"/>
        <v>-8.6129418813660905</v>
      </c>
      <c r="L151" s="3">
        <f t="shared" si="52"/>
        <v>-15.339286359856844</v>
      </c>
      <c r="M151" s="3">
        <f t="shared" si="52"/>
        <v>-7.6462138313154107</v>
      </c>
      <c r="N151" s="3">
        <f>(N144-N161)/N161%</f>
        <v>-6.1512213250447623</v>
      </c>
    </row>
    <row r="152" spans="1:14" ht="14.25" customHeight="1" x14ac:dyDescent="0.2">
      <c r="A152" s="3" t="s">
        <v>19</v>
      </c>
      <c r="B152" s="3">
        <f t="shared" si="51"/>
        <v>12.79356207255454</v>
      </c>
      <c r="C152" s="3">
        <f t="shared" si="51"/>
        <v>13.989650163302917</v>
      </c>
      <c r="D152" s="3">
        <f t="shared" si="51"/>
        <v>11.053146711538179</v>
      </c>
      <c r="E152" s="3">
        <f t="shared" si="51"/>
        <v>15.232858235091832</v>
      </c>
      <c r="F152" s="3">
        <f t="shared" si="51"/>
        <v>2.1852802507889066</v>
      </c>
      <c r="G152" s="3">
        <f>IF(G145="","",(G145-G162)/G162%)</f>
        <v>0.21671315147569514</v>
      </c>
      <c r="H152" s="3">
        <f t="shared" si="52"/>
        <v>-0.62097352189342481</v>
      </c>
      <c r="I152" s="3">
        <f t="shared" si="52"/>
        <v>-1.96096083807341</v>
      </c>
      <c r="J152" s="3">
        <f t="shared" si="52"/>
        <v>0.9018706382744458</v>
      </c>
      <c r="K152" s="3">
        <f t="shared" si="52"/>
        <v>0.2146935015099124</v>
      </c>
      <c r="L152" s="3">
        <f t="shared" si="52"/>
        <v>-2.0781206049243974</v>
      </c>
      <c r="M152" s="3">
        <f t="shared" si="52"/>
        <v>-0.34477910491637997</v>
      </c>
      <c r="N152" s="3">
        <f>(N145-N162)/N162%</f>
        <v>3.6935339332741055</v>
      </c>
    </row>
    <row r="153" spans="1:14" ht="17.25" customHeight="1" x14ac:dyDescent="0.2"/>
    <row r="154" spans="1:14" ht="17.25" customHeight="1" x14ac:dyDescent="0.2"/>
    <row r="155" spans="1:14" ht="17.25" customHeight="1" x14ac:dyDescent="0.25">
      <c r="A155" s="80">
        <v>2010</v>
      </c>
      <c r="B155" s="80"/>
      <c r="C155" s="80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</row>
    <row r="156" spans="1:14" ht="17.25" customHeight="1" x14ac:dyDescent="0.2">
      <c r="A156" s="5"/>
      <c r="B156" s="6" t="s">
        <v>0</v>
      </c>
      <c r="C156" s="7" t="s">
        <v>1</v>
      </c>
      <c r="D156" s="7" t="s">
        <v>2</v>
      </c>
      <c r="E156" s="7" t="s">
        <v>3</v>
      </c>
      <c r="F156" s="7" t="s">
        <v>4</v>
      </c>
      <c r="G156" s="7" t="s">
        <v>5</v>
      </c>
      <c r="H156" s="7" t="s">
        <v>6</v>
      </c>
      <c r="I156" s="7" t="s">
        <v>7</v>
      </c>
      <c r="J156" s="7" t="s">
        <v>8</v>
      </c>
      <c r="K156" s="7" t="s">
        <v>9</v>
      </c>
      <c r="L156" s="7" t="s">
        <v>10</v>
      </c>
      <c r="M156" s="7" t="s">
        <v>11</v>
      </c>
      <c r="N156" s="7" t="s">
        <v>12</v>
      </c>
    </row>
    <row r="157" spans="1:14" ht="14.25" customHeight="1" x14ac:dyDescent="0.2">
      <c r="A157" s="3" t="s">
        <v>27</v>
      </c>
      <c r="B157" s="3">
        <v>1202.5940000000001</v>
      </c>
      <c r="C157" s="3">
        <v>1197.3219999999999</v>
      </c>
      <c r="D157" s="3">
        <v>1492.135</v>
      </c>
      <c r="E157" s="3">
        <v>1396.357</v>
      </c>
      <c r="F157" s="3">
        <v>1788.5160000000001</v>
      </c>
      <c r="G157" s="3">
        <v>1822.444</v>
      </c>
      <c r="H157" s="3">
        <v>2032.579</v>
      </c>
      <c r="I157" s="3">
        <v>1991.481</v>
      </c>
      <c r="J157" s="3">
        <v>1947.2</v>
      </c>
      <c r="K157" s="3">
        <v>1828.204</v>
      </c>
      <c r="L157" s="3">
        <v>1550.3240000000001</v>
      </c>
      <c r="M157" s="3">
        <v>1442.05</v>
      </c>
      <c r="N157" s="3">
        <f>SUM(B157:M157)</f>
        <v>19691.206000000002</v>
      </c>
    </row>
    <row r="158" spans="1:14" ht="14.25" customHeight="1" x14ac:dyDescent="0.2">
      <c r="A158" s="3" t="s">
        <v>13</v>
      </c>
      <c r="B158" s="3">
        <v>374.548</v>
      </c>
      <c r="C158" s="3">
        <v>361.34800000000001</v>
      </c>
      <c r="D158" s="3">
        <v>440.76400000000001</v>
      </c>
      <c r="E158" s="3">
        <v>409.25799999999998</v>
      </c>
      <c r="F158" s="3">
        <v>527.58799999999997</v>
      </c>
      <c r="G158" s="3">
        <v>563.56600000000003</v>
      </c>
      <c r="H158" s="3">
        <v>633.44200000000001</v>
      </c>
      <c r="I158" s="3">
        <v>660.27599999999995</v>
      </c>
      <c r="J158" s="3">
        <v>585.17600000000004</v>
      </c>
      <c r="K158" s="3">
        <v>557.91800000000001</v>
      </c>
      <c r="L158" s="3">
        <v>438.88400000000001</v>
      </c>
      <c r="M158" s="3">
        <v>367.08800000000002</v>
      </c>
      <c r="N158" s="3">
        <f>SUM(B158:M158)</f>
        <v>5919.8559999999998</v>
      </c>
    </row>
    <row r="159" spans="1:14" ht="14.25" customHeight="1" x14ac:dyDescent="0.2">
      <c r="A159" s="3" t="s">
        <v>14</v>
      </c>
      <c r="B159" s="3">
        <f t="shared" ref="B159:N159" si="53">B158/B157%</f>
        <v>31.145008207258641</v>
      </c>
      <c r="C159" s="3">
        <f t="shared" si="53"/>
        <v>30.179684328860578</v>
      </c>
      <c r="D159" s="3">
        <f t="shared" si="53"/>
        <v>29.539150277957422</v>
      </c>
      <c r="E159" s="3">
        <f t="shared" si="53"/>
        <v>29.308980439815894</v>
      </c>
      <c r="F159" s="3">
        <f t="shared" si="53"/>
        <v>29.49864580467829</v>
      </c>
      <c r="G159" s="3">
        <f t="shared" si="53"/>
        <v>30.923638805911182</v>
      </c>
      <c r="H159" s="3">
        <f t="shared" si="53"/>
        <v>31.164446744751377</v>
      </c>
      <c r="I159" s="3">
        <f t="shared" si="53"/>
        <v>33.155023823978233</v>
      </c>
      <c r="J159" s="3">
        <f t="shared" si="53"/>
        <v>30.05217748562038</v>
      </c>
      <c r="K159" s="3">
        <f t="shared" si="53"/>
        <v>30.517272689481047</v>
      </c>
      <c r="L159" s="3">
        <f t="shared" si="53"/>
        <v>28.309179242532529</v>
      </c>
      <c r="M159" s="3">
        <f t="shared" si="53"/>
        <v>25.455982802260674</v>
      </c>
      <c r="N159" s="3">
        <f t="shared" si="53"/>
        <v>30.063450659141949</v>
      </c>
    </row>
    <row r="160" spans="1:14" ht="14.25" customHeight="1" x14ac:dyDescent="0.2">
      <c r="A160" s="3" t="s">
        <v>16</v>
      </c>
      <c r="B160" s="3">
        <v>18.454999999999998</v>
      </c>
      <c r="C160" s="3">
        <v>17.782</v>
      </c>
      <c r="D160" s="3">
        <v>20.585000000000001</v>
      </c>
      <c r="E160" s="3">
        <v>18.376000000000001</v>
      </c>
      <c r="F160" s="3">
        <v>21.928000000000001</v>
      </c>
      <c r="G160" s="3">
        <v>22.041</v>
      </c>
      <c r="H160" s="3">
        <v>22.443000000000001</v>
      </c>
      <c r="I160" s="3">
        <v>22.045999999999999</v>
      </c>
      <c r="J160" s="3">
        <v>21.867000000000001</v>
      </c>
      <c r="K160" s="3">
        <v>21.789000000000001</v>
      </c>
      <c r="L160" s="3">
        <v>20.376000000000001</v>
      </c>
      <c r="M160" s="3">
        <v>18.457999999999998</v>
      </c>
      <c r="N160" s="3">
        <f>SUM(B160:M160)</f>
        <v>246.14599999999996</v>
      </c>
    </row>
    <row r="161" spans="1:14" ht="14.25" customHeight="1" x14ac:dyDescent="0.2">
      <c r="A161" s="3" t="s">
        <v>28</v>
      </c>
      <c r="B161" s="3">
        <v>21.225999999999999</v>
      </c>
      <c r="C161" s="3">
        <v>22.01</v>
      </c>
      <c r="D161" s="3">
        <v>27.155000000000001</v>
      </c>
      <c r="E161" s="3">
        <v>25.497</v>
      </c>
      <c r="F161" s="3">
        <v>28.032</v>
      </c>
      <c r="G161" s="3">
        <v>24.434000000000001</v>
      </c>
      <c r="H161" s="3">
        <v>21.599</v>
      </c>
      <c r="I161" s="3">
        <v>22.58</v>
      </c>
      <c r="J161" s="3">
        <v>24.727</v>
      </c>
      <c r="K161" s="3">
        <v>26.704000000000001</v>
      </c>
      <c r="L161" s="3">
        <v>27.661000000000001</v>
      </c>
      <c r="M161" s="3">
        <v>24.364999999999998</v>
      </c>
      <c r="N161" s="3">
        <f>SUM(B161:M161)</f>
        <v>295.99</v>
      </c>
    </row>
    <row r="162" spans="1:14" ht="14.25" customHeight="1" x14ac:dyDescent="0.2">
      <c r="A162" s="3" t="s">
        <v>29</v>
      </c>
      <c r="B162" s="3">
        <v>555.33399999999995</v>
      </c>
      <c r="C162" s="3">
        <v>523.87300000000005</v>
      </c>
      <c r="D162" s="3">
        <v>622.221</v>
      </c>
      <c r="E162" s="3">
        <v>599.03399999999999</v>
      </c>
      <c r="F162" s="3">
        <v>723.47699999999998</v>
      </c>
      <c r="G162" s="3">
        <v>720.30700000000002</v>
      </c>
      <c r="H162" s="3">
        <v>743.67100000000005</v>
      </c>
      <c r="I162" s="3">
        <v>733.11</v>
      </c>
      <c r="J162" s="3">
        <v>726.49</v>
      </c>
      <c r="K162" s="3">
        <v>722.89099999999996</v>
      </c>
      <c r="L162" s="3">
        <v>679.02700000000004</v>
      </c>
      <c r="M162" s="3">
        <v>625.90800000000002</v>
      </c>
      <c r="N162" s="3">
        <f>SUM(B162:M162)</f>
        <v>7975.3429999999998</v>
      </c>
    </row>
    <row r="163" spans="1:14" ht="14.25" customHeight="1" x14ac:dyDescent="0.2">
      <c r="A163" s="3"/>
      <c r="B163" s="3"/>
    </row>
    <row r="164" spans="1:14" ht="14.25" customHeight="1" x14ac:dyDescent="0.2">
      <c r="A164" s="3" t="s">
        <v>21</v>
      </c>
      <c r="B164" s="3"/>
    </row>
    <row r="165" spans="1:14" ht="14.25" customHeight="1" x14ac:dyDescent="0.2">
      <c r="A165" s="3" t="s">
        <v>17</v>
      </c>
      <c r="B165" s="3">
        <f>(B157-B174)/B174%</f>
        <v>4.0799617811903959</v>
      </c>
      <c r="C165" s="3">
        <f t="shared" ref="C165:N165" si="54">(C157-C174)/C174%</f>
        <v>5.3727405297846538</v>
      </c>
      <c r="D165" s="3">
        <f t="shared" si="54"/>
        <v>9.0439059325625824</v>
      </c>
      <c r="E165" s="3">
        <f t="shared" si="54"/>
        <v>-7.982761063463137</v>
      </c>
      <c r="F165" s="3">
        <f t="shared" si="54"/>
        <v>11.407780597466774</v>
      </c>
      <c r="G165" s="3">
        <f t="shared" si="54"/>
        <v>10.456640875485938</v>
      </c>
      <c r="H165" s="3">
        <f t="shared" si="54"/>
        <v>11.276695103851477</v>
      </c>
      <c r="I165" s="3">
        <f t="shared" si="54"/>
        <v>13.00503775193015</v>
      </c>
      <c r="J165" s="3">
        <f t="shared" si="54"/>
        <v>13.804792518994743</v>
      </c>
      <c r="K165" s="3">
        <f t="shared" si="54"/>
        <v>11.42985487088562</v>
      </c>
      <c r="L165" s="3">
        <f t="shared" si="54"/>
        <v>12.142412800370357</v>
      </c>
      <c r="M165" s="3">
        <f t="shared" si="54"/>
        <v>6.1500874861336117</v>
      </c>
      <c r="N165" s="3">
        <f t="shared" si="54"/>
        <v>8.7045480378705999</v>
      </c>
    </row>
    <row r="166" spans="1:14" ht="14.25" customHeight="1" x14ac:dyDescent="0.2">
      <c r="A166" s="3" t="s">
        <v>18</v>
      </c>
      <c r="B166" s="3">
        <f>(B158-B175)/B175%</f>
        <v>3.2740146798502301</v>
      </c>
      <c r="C166" s="3">
        <f t="shared" ref="C166:N166" si="55">(C158-C175)/C175%</f>
        <v>5.0949597184655291</v>
      </c>
      <c r="D166" s="3">
        <f t="shared" si="55"/>
        <v>8.0314512887381326</v>
      </c>
      <c r="E166" s="3">
        <f t="shared" si="55"/>
        <v>-8.4962147127608674</v>
      </c>
      <c r="F166" s="3">
        <f t="shared" si="55"/>
        <v>12.172574499931953</v>
      </c>
      <c r="G166" s="3">
        <f t="shared" si="55"/>
        <v>16.7272154861373</v>
      </c>
      <c r="H166" s="3">
        <f t="shared" si="55"/>
        <v>14.086414638978439</v>
      </c>
      <c r="I166" s="3">
        <f t="shared" si="55"/>
        <v>14.669473157719233</v>
      </c>
      <c r="J166" s="3">
        <f t="shared" si="55"/>
        <v>15.709630473297905</v>
      </c>
      <c r="K166" s="3">
        <f t="shared" si="55"/>
        <v>11.717661193432125</v>
      </c>
      <c r="L166" s="3">
        <f t="shared" si="55"/>
        <v>4.5639080547402138</v>
      </c>
      <c r="M166" s="3">
        <f t="shared" si="55"/>
        <v>-3.2741875135041099</v>
      </c>
      <c r="N166" s="3">
        <f t="shared" si="55"/>
        <v>8.61507276286037</v>
      </c>
    </row>
    <row r="167" spans="1:14" ht="14.25" customHeight="1" x14ac:dyDescent="0.2">
      <c r="A167" s="3" t="s">
        <v>22</v>
      </c>
      <c r="B167" s="3">
        <f>(B160-B177)/B177%</f>
        <v>-2.7301955410319967</v>
      </c>
      <c r="C167" s="3">
        <f t="shared" ref="C167:N167" si="56">(C160-C177)/C177%</f>
        <v>-0.43115515986338387</v>
      </c>
      <c r="D167" s="3">
        <f t="shared" si="56"/>
        <v>2.9867920752451536</v>
      </c>
      <c r="E167" s="3">
        <f t="shared" si="56"/>
        <v>-7.0886843968045179</v>
      </c>
      <c r="F167" s="3">
        <f t="shared" si="56"/>
        <v>3.0160668984308905</v>
      </c>
      <c r="G167" s="3">
        <f t="shared" si="56"/>
        <v>2.6738715237341109</v>
      </c>
      <c r="H167" s="3">
        <f t="shared" si="56"/>
        <v>0.84475398786790556</v>
      </c>
      <c r="I167" s="3">
        <f t="shared" si="56"/>
        <v>4.4735096199412334</v>
      </c>
      <c r="J167" s="3">
        <f t="shared" si="56"/>
        <v>3.7580071174377303</v>
      </c>
      <c r="K167" s="3">
        <f t="shared" si="56"/>
        <v>3.8065745593139741</v>
      </c>
      <c r="L167" s="3">
        <f t="shared" si="56"/>
        <v>2.2583559168925165</v>
      </c>
      <c r="M167" s="3">
        <f t="shared" si="56"/>
        <v>-1.4574769099354186</v>
      </c>
      <c r="N167" s="3">
        <f t="shared" si="56"/>
        <v>1.1157211518711663</v>
      </c>
    </row>
    <row r="168" spans="1:14" ht="14.25" customHeight="1" x14ac:dyDescent="0.2">
      <c r="A168" s="3" t="s">
        <v>24</v>
      </c>
      <c r="B168" s="3">
        <f>(B161-B178)/B178%</f>
        <v>30.758331793260634</v>
      </c>
      <c r="C168" s="3">
        <f t="shared" ref="C168:N168" si="57">(C161-C178)/C178%</f>
        <v>25.678067721121451</v>
      </c>
      <c r="D168" s="3">
        <f t="shared" si="57"/>
        <v>32.631630360457166</v>
      </c>
      <c r="E168" s="3">
        <f t="shared" si="57"/>
        <v>35.312848272568061</v>
      </c>
      <c r="F168" s="3">
        <f t="shared" si="57"/>
        <v>32.139153389271243</v>
      </c>
      <c r="G168" s="3">
        <f t="shared" si="57"/>
        <v>25.392589551472852</v>
      </c>
      <c r="H168" s="3">
        <f t="shared" si="57"/>
        <v>8.548597849030056</v>
      </c>
      <c r="I168" s="3">
        <f t="shared" si="57"/>
        <v>10.66457557341697</v>
      </c>
      <c r="J168" s="3">
        <f t="shared" si="57"/>
        <v>11.52857336159849</v>
      </c>
      <c r="K168" s="3">
        <f t="shared" si="57"/>
        <v>2.7709359605911286</v>
      </c>
      <c r="L168" s="3">
        <f t="shared" si="57"/>
        <v>-2.9983167344648511</v>
      </c>
      <c r="M168" s="3">
        <f t="shared" si="57"/>
        <v>4.7371362249064903</v>
      </c>
      <c r="N168" s="3">
        <f t="shared" si="57"/>
        <v>16.53195485021595</v>
      </c>
    </row>
    <row r="169" spans="1:14" ht="14.25" customHeight="1" x14ac:dyDescent="0.2">
      <c r="A169" s="3" t="s">
        <v>19</v>
      </c>
      <c r="B169" s="3">
        <f>(B162-B179)/B179%</f>
        <v>1.0377890580936178</v>
      </c>
      <c r="C169" s="3">
        <f t="shared" ref="C169:N169" si="58">(C162-C179)/C179%</f>
        <v>1.3909802084825234</v>
      </c>
      <c r="D169" s="3">
        <f t="shared" si="58"/>
        <v>7.7244963677536793</v>
      </c>
      <c r="E169" s="3">
        <f t="shared" si="58"/>
        <v>1.8588612179519908</v>
      </c>
      <c r="F169" s="3">
        <f t="shared" si="58"/>
        <v>14.462979897541691</v>
      </c>
      <c r="G169" s="3">
        <f t="shared" si="58"/>
        <v>14.310856489930652</v>
      </c>
      <c r="H169" s="3">
        <f t="shared" si="58"/>
        <v>10.712116430157989</v>
      </c>
      <c r="I169" s="3">
        <f t="shared" si="58"/>
        <v>13.86436176408918</v>
      </c>
      <c r="J169" s="3">
        <f t="shared" si="58"/>
        <v>14.214877852070442</v>
      </c>
      <c r="K169" s="3">
        <f t="shared" si="58"/>
        <v>14.370991269788528</v>
      </c>
      <c r="L169" s="3">
        <f t="shared" si="58"/>
        <v>12.570789124668435</v>
      </c>
      <c r="M169" s="3">
        <f t="shared" si="58"/>
        <v>9.0456752504847753</v>
      </c>
      <c r="N169" s="3">
        <f t="shared" si="58"/>
        <v>9.9275088548141142</v>
      </c>
    </row>
    <row r="170" spans="1:14" ht="17.25" customHeight="1" x14ac:dyDescent="0.2"/>
    <row r="171" spans="1:14" ht="17.25" customHeight="1" x14ac:dyDescent="0.2"/>
    <row r="172" spans="1:14" ht="17.25" customHeight="1" x14ac:dyDescent="0.25">
      <c r="A172" s="80">
        <v>2009</v>
      </c>
      <c r="B172" s="80"/>
      <c r="C172" s="80"/>
      <c r="D172" s="80"/>
      <c r="E172" s="80"/>
      <c r="F172" s="80"/>
      <c r="G172" s="80"/>
      <c r="H172" s="80"/>
      <c r="I172" s="80"/>
      <c r="J172" s="80"/>
      <c r="K172" s="80"/>
      <c r="L172" s="80"/>
      <c r="M172" s="80"/>
      <c r="N172" s="80"/>
    </row>
    <row r="173" spans="1:14" ht="17.25" customHeight="1" x14ac:dyDescent="0.2">
      <c r="A173" s="5"/>
      <c r="B173" s="6" t="s">
        <v>0</v>
      </c>
      <c r="C173" s="7" t="s">
        <v>1</v>
      </c>
      <c r="D173" s="7" t="s">
        <v>2</v>
      </c>
      <c r="E173" s="7" t="s">
        <v>3</v>
      </c>
      <c r="F173" s="7" t="s">
        <v>4</v>
      </c>
      <c r="G173" s="7" t="s">
        <v>5</v>
      </c>
      <c r="H173" s="7" t="s">
        <v>6</v>
      </c>
      <c r="I173" s="7" t="s">
        <v>7</v>
      </c>
      <c r="J173" s="7" t="s">
        <v>8</v>
      </c>
      <c r="K173" s="7" t="s">
        <v>9</v>
      </c>
      <c r="L173" s="7" t="s">
        <v>10</v>
      </c>
      <c r="M173" s="7" t="s">
        <v>11</v>
      </c>
      <c r="N173" s="7" t="s">
        <v>12</v>
      </c>
    </row>
    <row r="174" spans="1:14" ht="14.25" x14ac:dyDescent="0.2">
      <c r="A174" s="3" t="s">
        <v>27</v>
      </c>
      <c r="B174" s="3">
        <v>1155.452</v>
      </c>
      <c r="C174" s="3">
        <v>1136.2729999999999</v>
      </c>
      <c r="D174" s="3">
        <v>1368.38</v>
      </c>
      <c r="E174" s="3">
        <v>1517.4949999999999</v>
      </c>
      <c r="F174" s="3">
        <v>1605.3779999999999</v>
      </c>
      <c r="G174" s="3">
        <v>1649.9179999999999</v>
      </c>
      <c r="H174" s="3">
        <v>1826.5989999999999</v>
      </c>
      <c r="I174" s="3">
        <v>1762.2940000000001</v>
      </c>
      <c r="J174" s="3">
        <v>1711</v>
      </c>
      <c r="K174" s="3">
        <v>1640.6769999999999</v>
      </c>
      <c r="L174" s="11">
        <v>1382.46</v>
      </c>
      <c r="M174" s="3">
        <v>1358.501</v>
      </c>
      <c r="N174" s="3">
        <f>SUM(B174:M174)</f>
        <v>18114.427</v>
      </c>
    </row>
    <row r="175" spans="1:14" s="1" customFormat="1" x14ac:dyDescent="0.2">
      <c r="A175" s="3" t="s">
        <v>13</v>
      </c>
      <c r="B175" s="3">
        <v>362.67399999999998</v>
      </c>
      <c r="C175" s="3">
        <v>343.83</v>
      </c>
      <c r="D175" s="3">
        <v>407.99599999999998</v>
      </c>
      <c r="E175" s="3">
        <v>447.25799999999998</v>
      </c>
      <c r="F175" s="3">
        <v>470.33600000000001</v>
      </c>
      <c r="G175" s="3">
        <v>482.80599999999998</v>
      </c>
      <c r="H175" s="3">
        <v>555.23</v>
      </c>
      <c r="I175" s="3">
        <v>575.80799999999999</v>
      </c>
      <c r="J175" s="3">
        <v>505.72800000000001</v>
      </c>
      <c r="K175" s="3">
        <v>499.4</v>
      </c>
      <c r="L175" s="3">
        <v>419.72800000000001</v>
      </c>
      <c r="M175" s="3">
        <v>379.51400000000001</v>
      </c>
      <c r="N175" s="3">
        <f>SUM(B175:M175)</f>
        <v>5450.308</v>
      </c>
    </row>
    <row r="176" spans="1:14" s="3" customFormat="1" x14ac:dyDescent="0.2">
      <c r="A176" s="3" t="s">
        <v>14</v>
      </c>
      <c r="B176" s="3">
        <f t="shared" ref="B176:N176" si="59">B175/B174%</f>
        <v>31.388062853324929</v>
      </c>
      <c r="C176" s="3">
        <f t="shared" si="59"/>
        <v>30.259453494010682</v>
      </c>
      <c r="D176" s="3">
        <f t="shared" si="59"/>
        <v>29.815986787295923</v>
      </c>
      <c r="E176" s="3">
        <f t="shared" si="59"/>
        <v>29.47344142814309</v>
      </c>
      <c r="F176" s="3">
        <f t="shared" si="59"/>
        <v>29.297523698468524</v>
      </c>
      <c r="G176" s="3">
        <f t="shared" si="59"/>
        <v>29.262423950766038</v>
      </c>
      <c r="H176" s="3">
        <f t="shared" si="59"/>
        <v>30.396928937331076</v>
      </c>
      <c r="I176" s="3">
        <f t="shared" si="59"/>
        <v>32.673776339248732</v>
      </c>
      <c r="J176" s="3">
        <f t="shared" si="59"/>
        <v>29.557451782583286</v>
      </c>
      <c r="K176" s="3">
        <f t="shared" si="59"/>
        <v>30.438654287224118</v>
      </c>
      <c r="L176" s="3">
        <f t="shared" si="59"/>
        <v>30.360950768919174</v>
      </c>
      <c r="M176" s="3">
        <f t="shared" si="59"/>
        <v>27.936232656435291</v>
      </c>
      <c r="N176" s="3">
        <f t="shared" si="59"/>
        <v>30.088216425504378</v>
      </c>
    </row>
    <row r="177" spans="1:15" s="3" customFormat="1" x14ac:dyDescent="0.2">
      <c r="A177" s="3" t="s">
        <v>16</v>
      </c>
      <c r="B177" s="3">
        <v>18.972999999999999</v>
      </c>
      <c r="C177" s="3">
        <v>17.859000000000002</v>
      </c>
      <c r="D177" s="3">
        <v>19.988</v>
      </c>
      <c r="E177" s="3">
        <v>19.777999999999999</v>
      </c>
      <c r="F177" s="3">
        <v>21.286000000000001</v>
      </c>
      <c r="G177" s="3">
        <v>21.466999999999999</v>
      </c>
      <c r="H177" s="3">
        <v>22.254999999999999</v>
      </c>
      <c r="I177" s="3">
        <v>21.102</v>
      </c>
      <c r="J177" s="3">
        <v>21.074999999999999</v>
      </c>
      <c r="K177" s="3">
        <v>20.99</v>
      </c>
      <c r="L177" s="3">
        <v>19.925999999999998</v>
      </c>
      <c r="M177" s="3">
        <v>18.731000000000002</v>
      </c>
      <c r="N177" s="3">
        <f>SUM(B177:M177)</f>
        <v>243.42999999999998</v>
      </c>
    </row>
    <row r="178" spans="1:15" s="3" customFormat="1" x14ac:dyDescent="0.2">
      <c r="A178" s="3" t="s">
        <v>28</v>
      </c>
      <c r="B178" s="3">
        <v>16.233000000000001</v>
      </c>
      <c r="C178" s="3">
        <v>17.513000000000002</v>
      </c>
      <c r="D178" s="3">
        <v>20.474</v>
      </c>
      <c r="E178" s="3">
        <v>18.843</v>
      </c>
      <c r="F178" s="3">
        <v>21.213999999999999</v>
      </c>
      <c r="G178" s="3">
        <v>19.486000000000001</v>
      </c>
      <c r="H178" s="3">
        <v>19.898</v>
      </c>
      <c r="I178" s="3">
        <v>20.404</v>
      </c>
      <c r="J178" s="3">
        <v>22.170999999999999</v>
      </c>
      <c r="K178" s="3">
        <v>25.984000000000002</v>
      </c>
      <c r="L178" s="3">
        <v>28.515999999999998</v>
      </c>
      <c r="M178" s="3">
        <v>23.263000000000002</v>
      </c>
      <c r="N178" s="3">
        <f>SUM(B178:M178)</f>
        <v>253.999</v>
      </c>
    </row>
    <row r="179" spans="1:15" s="3" customFormat="1" x14ac:dyDescent="0.2">
      <c r="A179" s="3" t="s">
        <v>29</v>
      </c>
      <c r="B179" s="3">
        <v>549.63</v>
      </c>
      <c r="C179" s="3">
        <v>516.68600000000004</v>
      </c>
      <c r="D179" s="3">
        <v>577.60400000000004</v>
      </c>
      <c r="E179" s="3">
        <v>588.10199999999998</v>
      </c>
      <c r="F179" s="3">
        <v>632.06200000000001</v>
      </c>
      <c r="G179" s="3">
        <v>630.13</v>
      </c>
      <c r="H179" s="3">
        <v>671.71600000000001</v>
      </c>
      <c r="I179" s="3">
        <v>643.84500000000003</v>
      </c>
      <c r="J179" s="3">
        <v>636.07299999999998</v>
      </c>
      <c r="K179" s="3">
        <v>632.05799999999999</v>
      </c>
      <c r="L179" s="3">
        <v>603.20000000000005</v>
      </c>
      <c r="M179" s="3">
        <v>573.98699999999997</v>
      </c>
      <c r="N179" s="3">
        <f>SUM(B179:M179)</f>
        <v>7255.0930000000008</v>
      </c>
    </row>
    <row r="180" spans="1:15" s="3" customFormat="1" x14ac:dyDescent="0.2"/>
    <row r="181" spans="1:15" s="3" customFormat="1" x14ac:dyDescent="0.2">
      <c r="A181" s="3" t="s">
        <v>21</v>
      </c>
    </row>
    <row r="182" spans="1:15" s="3" customFormat="1" x14ac:dyDescent="0.2">
      <c r="A182" s="3" t="s">
        <v>17</v>
      </c>
      <c r="B182" s="3">
        <f>(B174-B190)/B190%</f>
        <v>-12.101578433677101</v>
      </c>
      <c r="C182" s="3">
        <f t="shared" ref="C182:N182" si="60">(C174-C190)/C190%</f>
        <v>-16.453033401198937</v>
      </c>
      <c r="D182" s="3">
        <f t="shared" si="60"/>
        <v>-15.614244651965334</v>
      </c>
      <c r="E182" s="3">
        <f t="shared" si="60"/>
        <v>-9.5219044166573266</v>
      </c>
      <c r="F182" s="3">
        <f t="shared" si="60"/>
        <v>-12.791908560079833</v>
      </c>
      <c r="G182" s="3">
        <f t="shared" si="60"/>
        <v>-10.533884399695916</v>
      </c>
      <c r="H182" s="3">
        <f t="shared" si="60"/>
        <v>-5.1765650080256878</v>
      </c>
      <c r="I182" s="3">
        <f t="shared" si="60"/>
        <v>-6.8294957578013253</v>
      </c>
      <c r="J182" s="3">
        <f t="shared" si="60"/>
        <v>-6.5936375582015518</v>
      </c>
      <c r="K182" s="3">
        <f t="shared" si="60"/>
        <v>-2.9008819945398407</v>
      </c>
      <c r="L182" s="3">
        <f t="shared" si="60"/>
        <v>-1.7523761333448866</v>
      </c>
      <c r="M182" s="3">
        <f t="shared" si="60"/>
        <v>1.1901472079063127</v>
      </c>
      <c r="N182" s="3">
        <f t="shared" si="60"/>
        <v>-8.268790718563956</v>
      </c>
    </row>
    <row r="183" spans="1:15" s="3" customFormat="1" x14ac:dyDescent="0.2">
      <c r="A183" s="3" t="s">
        <v>18</v>
      </c>
      <c r="B183" s="3">
        <f>(B175-B191)/B191%</f>
        <v>-13.620254370504462</v>
      </c>
      <c r="C183" s="3">
        <f t="shared" ref="C183:N183" si="61">(C175-C191)/C191%</f>
        <v>-17.129428778018799</v>
      </c>
      <c r="D183" s="3">
        <f t="shared" si="61"/>
        <v>-15.09316951148959</v>
      </c>
      <c r="E183" s="3">
        <f t="shared" si="61"/>
        <v>-11.745484251611146</v>
      </c>
      <c r="F183" s="3">
        <f t="shared" si="61"/>
        <v>-14.121174275207508</v>
      </c>
      <c r="G183" s="3">
        <f t="shared" si="61"/>
        <v>-12.10042419939192</v>
      </c>
      <c r="H183" s="3">
        <f t="shared" si="61"/>
        <v>-3.6771415585001415</v>
      </c>
      <c r="I183" s="3">
        <f t="shared" si="61"/>
        <v>-0.75698035160290456</v>
      </c>
      <c r="J183" s="3">
        <f t="shared" si="61"/>
        <v>-6.5401631437135777</v>
      </c>
      <c r="K183" s="3">
        <f t="shared" si="61"/>
        <v>-2.118351731058715</v>
      </c>
      <c r="L183" s="3">
        <f t="shared" si="61"/>
        <v>-2.5515534526070445</v>
      </c>
      <c r="M183" s="3">
        <f t="shared" si="61"/>
        <v>0.16680655190798324</v>
      </c>
      <c r="N183" s="3">
        <f t="shared" si="61"/>
        <v>-8.190804102038884</v>
      </c>
    </row>
    <row r="184" spans="1:15" s="3" customFormat="1" x14ac:dyDescent="0.2">
      <c r="A184" s="3" t="s">
        <v>22</v>
      </c>
      <c r="B184" s="3">
        <f>(B177-B193)/B193%</f>
        <v>-9.2721882172915073</v>
      </c>
      <c r="C184" s="3">
        <f t="shared" ref="C184:N184" si="62">(C177-C193)/C193%</f>
        <v>-12.640023479919774</v>
      </c>
      <c r="D184" s="3">
        <f t="shared" si="62"/>
        <v>-9.3843503490796998</v>
      </c>
      <c r="E184" s="3">
        <f t="shared" si="62"/>
        <v>-12.587288959604006</v>
      </c>
      <c r="F184" s="3">
        <f t="shared" si="62"/>
        <v>-9.2126588757144088</v>
      </c>
      <c r="G184" s="3">
        <f t="shared" si="62"/>
        <v>-9.3645767363310117</v>
      </c>
      <c r="H184" s="3">
        <f t="shared" si="62"/>
        <v>-6.7775311020818583</v>
      </c>
      <c r="I184" s="3">
        <f t="shared" si="62"/>
        <v>-9.7549501774793601</v>
      </c>
      <c r="J184" s="3">
        <f t="shared" si="62"/>
        <v>-9.276797244941891</v>
      </c>
      <c r="K184" s="3">
        <f t="shared" si="62"/>
        <v>-8.1762106828820293</v>
      </c>
      <c r="L184" s="3">
        <f t="shared" si="62"/>
        <v>-3.0695140341489533</v>
      </c>
      <c r="M184" s="3">
        <f t="shared" si="62"/>
        <v>-3.1038228751745791</v>
      </c>
      <c r="N184" s="3">
        <f t="shared" si="62"/>
        <v>-8.6234013881225025</v>
      </c>
    </row>
    <row r="185" spans="1:15" s="3" customFormat="1" x14ac:dyDescent="0.2">
      <c r="A185" s="3" t="s">
        <v>24</v>
      </c>
      <c r="B185" s="3">
        <f t="shared" ref="B185:N185" si="63">(B178-B194)/B194%</f>
        <v>-22.659488303397016</v>
      </c>
      <c r="C185" s="3">
        <f t="shared" si="63"/>
        <v>-19.119752459243507</v>
      </c>
      <c r="D185" s="3">
        <f t="shared" si="63"/>
        <v>-16.107355050194634</v>
      </c>
      <c r="E185" s="3">
        <f t="shared" si="63"/>
        <v>-16.122857778766971</v>
      </c>
      <c r="F185" s="3">
        <f t="shared" si="63"/>
        <v>-2.9196412227713786</v>
      </c>
      <c r="G185" s="3">
        <f t="shared" si="63"/>
        <v>-13.156252785453241</v>
      </c>
      <c r="H185" s="3">
        <f t="shared" si="63"/>
        <v>-8.561187445429896</v>
      </c>
      <c r="I185" s="3">
        <f t="shared" si="63"/>
        <v>-3.9495363178458724</v>
      </c>
      <c r="J185" s="3">
        <f t="shared" si="63"/>
        <v>-9.7051396921071902</v>
      </c>
      <c r="K185" s="3">
        <f t="shared" si="63"/>
        <v>4.0400400400400409</v>
      </c>
      <c r="L185" s="3">
        <f t="shared" si="63"/>
        <v>23.837234550744764</v>
      </c>
      <c r="M185" s="3">
        <f t="shared" si="63"/>
        <v>24.747962247962256</v>
      </c>
      <c r="N185" s="3">
        <f t="shared" si="63"/>
        <v>-5.2277900078355275</v>
      </c>
    </row>
    <row r="186" spans="1:15" s="3" customFormat="1" x14ac:dyDescent="0.2">
      <c r="A186" s="3" t="s">
        <v>19</v>
      </c>
      <c r="B186" s="3">
        <f>(B179-B195)/B195%</f>
        <v>-8.1664876100028838</v>
      </c>
      <c r="C186" s="3">
        <f t="shared" ref="C186:N186" si="64">(C179-C195)/C195%</f>
        <v>-11.912506819421699</v>
      </c>
      <c r="D186" s="3">
        <f t="shared" si="64"/>
        <v>-10.395090379949478</v>
      </c>
      <c r="E186" s="3">
        <f t="shared" si="64"/>
        <v>-8.8146094593086044</v>
      </c>
      <c r="F186" s="3">
        <f t="shared" si="64"/>
        <v>-8.0037609962564709</v>
      </c>
      <c r="G186" s="3">
        <f t="shared" si="64"/>
        <v>-11.753049143410923</v>
      </c>
      <c r="H186" s="3">
        <f t="shared" si="64"/>
        <v>-4.6646096550862763</v>
      </c>
      <c r="I186" s="3">
        <f t="shared" si="64"/>
        <v>-8.0312083523195472</v>
      </c>
      <c r="J186" s="3">
        <f t="shared" si="64"/>
        <v>-6.4969791406353368</v>
      </c>
      <c r="K186" s="3">
        <f t="shared" si="64"/>
        <v>-5.7936085636483119</v>
      </c>
      <c r="L186" s="3">
        <f t="shared" si="64"/>
        <v>-1.2888740516727832</v>
      </c>
      <c r="M186" s="3">
        <f t="shared" si="64"/>
        <v>0.67227450829073732</v>
      </c>
      <c r="N186" s="3">
        <f t="shared" si="64"/>
        <v>-7.1385656592962112</v>
      </c>
      <c r="O186" s="8"/>
    </row>
    <row r="187" spans="1:15" s="3" customFormat="1" x14ac:dyDescent="0.2">
      <c r="A187"/>
      <c r="B187" s="2"/>
    </row>
    <row r="188" spans="1:15" s="3" customFormat="1" ht="15.75" x14ac:dyDescent="0.25">
      <c r="A188" s="80">
        <v>2008</v>
      </c>
      <c r="B188" s="80"/>
      <c r="C188" s="80"/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0"/>
    </row>
    <row r="189" spans="1:15" s="3" customFormat="1" x14ac:dyDescent="0.2">
      <c r="A189" s="5"/>
      <c r="B189" s="6" t="s">
        <v>0</v>
      </c>
      <c r="C189" s="7" t="s">
        <v>1</v>
      </c>
      <c r="D189" s="7" t="s">
        <v>2</v>
      </c>
      <c r="E189" s="7" t="s">
        <v>3</v>
      </c>
      <c r="F189" s="7" t="s">
        <v>4</v>
      </c>
      <c r="G189" s="7" t="s">
        <v>5</v>
      </c>
      <c r="H189" s="7" t="s">
        <v>6</v>
      </c>
      <c r="I189" s="7" t="s">
        <v>7</v>
      </c>
      <c r="J189" s="7" t="s">
        <v>8</v>
      </c>
      <c r="K189" s="7" t="s">
        <v>9</v>
      </c>
      <c r="L189" s="7" t="s">
        <v>10</v>
      </c>
      <c r="M189" s="7" t="s">
        <v>11</v>
      </c>
      <c r="N189" s="7" t="s">
        <v>12</v>
      </c>
    </row>
    <row r="190" spans="1:15" ht="14.25" x14ac:dyDescent="0.2">
      <c r="A190" s="3" t="s">
        <v>27</v>
      </c>
      <c r="B190" s="3">
        <v>1314.5309999999999</v>
      </c>
      <c r="C190" s="3">
        <v>1360.0409999999999</v>
      </c>
      <c r="D190" s="3">
        <v>1621.577</v>
      </c>
      <c r="E190" s="3">
        <v>1677.1959999999999</v>
      </c>
      <c r="F190" s="3">
        <v>1840.8589999999999</v>
      </c>
      <c r="G190" s="3">
        <v>1844.182</v>
      </c>
      <c r="H190" s="3">
        <v>1926.316</v>
      </c>
      <c r="I190" s="3">
        <v>1891.472</v>
      </c>
      <c r="J190" s="3">
        <v>1831.7809999999999</v>
      </c>
      <c r="K190" s="3">
        <v>1689.693</v>
      </c>
      <c r="L190" s="11">
        <v>1407.1179999999999</v>
      </c>
      <c r="M190" s="3">
        <v>1342.5229999999999</v>
      </c>
      <c r="N190" s="3">
        <f>SUM(B190:M190)</f>
        <v>19747.289000000001</v>
      </c>
    </row>
    <row r="191" spans="1:15" s="1" customFormat="1" x14ac:dyDescent="0.2">
      <c r="A191" s="3" t="s">
        <v>13</v>
      </c>
      <c r="B191" s="3">
        <v>419.86</v>
      </c>
      <c r="C191" s="3">
        <v>414.9</v>
      </c>
      <c r="D191" s="3">
        <v>480.52199999999999</v>
      </c>
      <c r="E191" s="3">
        <v>506.78199999999998</v>
      </c>
      <c r="F191" s="3">
        <v>547.67399999999998</v>
      </c>
      <c r="G191" s="3">
        <v>549.27</v>
      </c>
      <c r="H191" s="3">
        <v>576.42600000000004</v>
      </c>
      <c r="I191" s="3">
        <v>580.20000000000005</v>
      </c>
      <c r="J191" s="3">
        <v>541.11800000000005</v>
      </c>
      <c r="K191" s="3">
        <v>510.20800000000003</v>
      </c>
      <c r="L191" s="3">
        <v>430.71800000000002</v>
      </c>
      <c r="M191" s="3">
        <v>378.88200000000001</v>
      </c>
      <c r="N191" s="3">
        <f>SUM(B191:M191)</f>
        <v>5936.5599999999995</v>
      </c>
    </row>
    <row r="192" spans="1:15" s="3" customFormat="1" x14ac:dyDescent="0.2">
      <c r="A192" s="3" t="s">
        <v>14</v>
      </c>
      <c r="B192" s="3">
        <f t="shared" ref="B192:N192" si="65">B191/B190%</f>
        <v>31.939908606187302</v>
      </c>
      <c r="C192" s="3">
        <f t="shared" si="65"/>
        <v>30.506433261938426</v>
      </c>
      <c r="D192" s="3">
        <f t="shared" si="65"/>
        <v>29.633005401531967</v>
      </c>
      <c r="E192" s="3">
        <f t="shared" si="65"/>
        <v>30.21602722639453</v>
      </c>
      <c r="F192" s="3">
        <f t="shared" si="65"/>
        <v>29.751002113687143</v>
      </c>
      <c r="G192" s="3">
        <f t="shared" si="65"/>
        <v>29.783936726418542</v>
      </c>
      <c r="H192" s="3">
        <f t="shared" si="65"/>
        <v>29.923750828005378</v>
      </c>
      <c r="I192" s="3">
        <f t="shared" si="65"/>
        <v>30.674522276829901</v>
      </c>
      <c r="J192" s="3">
        <f t="shared" si="65"/>
        <v>29.540540053641791</v>
      </c>
      <c r="K192" s="3">
        <f t="shared" si="65"/>
        <v>30.195307668316079</v>
      </c>
      <c r="L192" s="3">
        <f t="shared" si="65"/>
        <v>30.609941739072347</v>
      </c>
      <c r="M192" s="3">
        <f t="shared" si="65"/>
        <v>28.221639405805341</v>
      </c>
      <c r="N192" s="3">
        <f t="shared" si="65"/>
        <v>30.062658221085432</v>
      </c>
    </row>
    <row r="193" spans="1:15" s="3" customFormat="1" x14ac:dyDescent="0.2">
      <c r="A193" s="3" t="s">
        <v>16</v>
      </c>
      <c r="B193" s="3">
        <v>20.911999999999999</v>
      </c>
      <c r="C193" s="3">
        <v>20.443000000000001</v>
      </c>
      <c r="D193" s="3">
        <v>22.058</v>
      </c>
      <c r="E193" s="3">
        <v>22.626000000000001</v>
      </c>
      <c r="F193" s="3">
        <v>23.446000000000002</v>
      </c>
      <c r="G193" s="3">
        <v>23.684999999999999</v>
      </c>
      <c r="H193" s="3">
        <v>23.873000000000001</v>
      </c>
      <c r="I193" s="3">
        <v>23.382999999999999</v>
      </c>
      <c r="J193" s="3">
        <v>23.23</v>
      </c>
      <c r="K193" s="3">
        <v>22.859000000000002</v>
      </c>
      <c r="L193" s="3">
        <v>20.556999999999999</v>
      </c>
      <c r="M193" s="3">
        <v>19.331</v>
      </c>
      <c r="N193" s="3">
        <f>SUM(B193:M193)</f>
        <v>266.40299999999996</v>
      </c>
    </row>
    <row r="194" spans="1:15" s="3" customFormat="1" x14ac:dyDescent="0.2">
      <c r="A194" s="3" t="s">
        <v>28</v>
      </c>
      <c r="B194" s="3">
        <v>20.989000000000001</v>
      </c>
      <c r="C194" s="3">
        <v>21.652999999999999</v>
      </c>
      <c r="D194" s="3">
        <v>24.405000000000001</v>
      </c>
      <c r="E194" s="3">
        <v>22.465</v>
      </c>
      <c r="F194" s="3">
        <v>21.852</v>
      </c>
      <c r="G194" s="3">
        <v>22.437999999999999</v>
      </c>
      <c r="H194" s="3">
        <v>21.760999999999999</v>
      </c>
      <c r="I194" s="3">
        <v>21.242999999999999</v>
      </c>
      <c r="J194" s="3">
        <v>24.553999999999998</v>
      </c>
      <c r="K194" s="3">
        <v>24.975000000000001</v>
      </c>
      <c r="L194" s="3">
        <v>23.027000000000001</v>
      </c>
      <c r="M194" s="3">
        <v>18.648</v>
      </c>
      <c r="N194" s="3">
        <f>SUM(B194:M194)</f>
        <v>268.01</v>
      </c>
    </row>
    <row r="195" spans="1:15" s="3" customFormat="1" x14ac:dyDescent="0.2">
      <c r="A195" s="3" t="s">
        <v>29</v>
      </c>
      <c r="B195" s="3">
        <v>598.50699999999995</v>
      </c>
      <c r="C195" s="3">
        <v>586.55999999999995</v>
      </c>
      <c r="D195" s="3">
        <v>644.61199999999997</v>
      </c>
      <c r="E195" s="3">
        <v>644.952</v>
      </c>
      <c r="F195" s="3">
        <v>687.05200000000002</v>
      </c>
      <c r="G195" s="3">
        <v>714.053</v>
      </c>
      <c r="H195" s="3">
        <v>704.58199999999999</v>
      </c>
      <c r="I195" s="3">
        <v>700.06899999999996</v>
      </c>
      <c r="J195" s="3">
        <v>680.27</v>
      </c>
      <c r="K195" s="3">
        <v>670.92899999999997</v>
      </c>
      <c r="L195" s="3">
        <v>611.07600000000002</v>
      </c>
      <c r="M195" s="3">
        <v>570.154</v>
      </c>
      <c r="N195" s="3">
        <f>SUM(B195:M195)</f>
        <v>7812.8160000000007</v>
      </c>
    </row>
    <row r="196" spans="1:15" s="3" customFormat="1" x14ac:dyDescent="0.2"/>
    <row r="197" spans="1:15" s="3" customFormat="1" x14ac:dyDescent="0.2">
      <c r="A197" s="3" t="s">
        <v>21</v>
      </c>
    </row>
    <row r="198" spans="1:15" s="3" customFormat="1" x14ac:dyDescent="0.2">
      <c r="A198" s="3" t="s">
        <v>17</v>
      </c>
      <c r="B198" s="3">
        <f>(B190-B206)/B206%</f>
        <v>14.498006239972391</v>
      </c>
      <c r="C198" s="3">
        <f t="shared" ref="C198:N198" si="66">(C190-C206)/C206%</f>
        <v>20.290439586390239</v>
      </c>
      <c r="D198" s="3">
        <f t="shared" si="66"/>
        <v>14.783464887412777</v>
      </c>
      <c r="E198" s="3">
        <f t="shared" si="66"/>
        <v>9.7626276078666425</v>
      </c>
      <c r="F198" s="3">
        <f t="shared" si="66"/>
        <v>13.221271976357635</v>
      </c>
      <c r="G198" s="3">
        <f t="shared" si="66"/>
        <v>7.387895830045732</v>
      </c>
      <c r="H198" s="3">
        <f t="shared" si="66"/>
        <v>3.7645932055575488</v>
      </c>
      <c r="I198" s="3">
        <f t="shared" si="66"/>
        <v>4.228321538248748</v>
      </c>
      <c r="J198" s="3">
        <f t="shared" si="66"/>
        <v>1.2239505048540191</v>
      </c>
      <c r="K198" s="3">
        <f t="shared" si="66"/>
        <v>-2.0663125730289185</v>
      </c>
      <c r="L198" s="3">
        <f t="shared" si="66"/>
        <v>-8.4385030983191704</v>
      </c>
      <c r="M198" s="3">
        <f t="shared" si="66"/>
        <v>-8.2319801114594977</v>
      </c>
      <c r="N198" s="3">
        <f t="shared" si="66"/>
        <v>5.2147092987353512</v>
      </c>
    </row>
    <row r="199" spans="1:15" s="3" customFormat="1" x14ac:dyDescent="0.2">
      <c r="A199" s="3" t="s">
        <v>18</v>
      </c>
      <c r="B199" s="3">
        <f>(B191-B207)/B207%</f>
        <v>-1.0296350075902569</v>
      </c>
      <c r="C199" s="3">
        <f t="shared" ref="C199:N199" si="67">(C191-C207)/C207%</f>
        <v>2.2918906125186127</v>
      </c>
      <c r="D199" s="3">
        <f t="shared" si="67"/>
        <v>-2.3987878098518887</v>
      </c>
      <c r="E199" s="3">
        <f t="shared" si="67"/>
        <v>0.43958744579477738</v>
      </c>
      <c r="F199" s="3">
        <f t="shared" si="67"/>
        <v>11.056721308816003</v>
      </c>
      <c r="G199" s="3">
        <f t="shared" si="67"/>
        <v>3.1752591262402174</v>
      </c>
      <c r="H199" s="3">
        <f t="shared" si="67"/>
        <v>-2.4547663690576873</v>
      </c>
      <c r="I199" s="3">
        <f t="shared" si="67"/>
        <v>-1.1759415708290175</v>
      </c>
      <c r="J199" s="3">
        <f t="shared" si="67"/>
        <v>-3.2747149818210302</v>
      </c>
      <c r="K199" s="3">
        <f t="shared" si="67"/>
        <v>-5.6494772153162804</v>
      </c>
      <c r="L199" s="3">
        <f t="shared" si="67"/>
        <v>-3.5678623722165206</v>
      </c>
      <c r="M199" s="3">
        <f t="shared" si="67"/>
        <v>-8.6494227931603085</v>
      </c>
      <c r="N199" s="3">
        <f t="shared" si="67"/>
        <v>-0.92331560490826303</v>
      </c>
    </row>
    <row r="200" spans="1:15" s="3" customFormat="1" x14ac:dyDescent="0.2">
      <c r="A200" s="3" t="s">
        <v>22</v>
      </c>
      <c r="B200" s="3">
        <f>(B193-B209)/B209%</f>
        <v>11.572320332924296</v>
      </c>
      <c r="C200" s="3">
        <f t="shared" ref="C200:N200" si="68">(C193-C209)/C209%</f>
        <v>16.292166789919794</v>
      </c>
      <c r="D200" s="3">
        <f t="shared" si="68"/>
        <v>9.4038289852197252</v>
      </c>
      <c r="E200" s="3">
        <f t="shared" si="68"/>
        <v>10.435376805935189</v>
      </c>
      <c r="F200" s="3">
        <f t="shared" si="68"/>
        <v>5.9418914644616203</v>
      </c>
      <c r="G200" s="3">
        <f t="shared" si="68"/>
        <v>7.0121537974969481</v>
      </c>
      <c r="H200" s="3">
        <f t="shared" si="68"/>
        <v>3.6379422617755632</v>
      </c>
      <c r="I200" s="3">
        <f t="shared" si="68"/>
        <v>2.9906624383368499</v>
      </c>
      <c r="J200" s="3">
        <f t="shared" si="68"/>
        <v>4.320100592778874</v>
      </c>
      <c r="K200" s="3">
        <f t="shared" si="68"/>
        <v>0.32037215834284383</v>
      </c>
      <c r="L200" s="3">
        <f t="shared" si="68"/>
        <v>-6.1966689482089921</v>
      </c>
      <c r="M200" s="3">
        <f t="shared" si="68"/>
        <v>-7.6573994458775276</v>
      </c>
      <c r="N200" s="3">
        <f t="shared" si="68"/>
        <v>4.5217712003389652</v>
      </c>
    </row>
    <row r="201" spans="1:15" s="3" customFormat="1" x14ac:dyDescent="0.2">
      <c r="A201" s="3" t="s">
        <v>24</v>
      </c>
      <c r="B201" s="3">
        <f t="shared" ref="B201:N202" si="69">(B194-B210)/B210%</f>
        <v>9.3860746299770792</v>
      </c>
      <c r="C201" s="3">
        <f t="shared" si="69"/>
        <v>9.4249039822114327</v>
      </c>
      <c r="D201" s="3">
        <f t="shared" si="69"/>
        <v>1.7129282320580204</v>
      </c>
      <c r="E201" s="3">
        <f t="shared" si="69"/>
        <v>-2.0962259217292845</v>
      </c>
      <c r="F201" s="3">
        <f t="shared" si="69"/>
        <v>-3.3182904167772764</v>
      </c>
      <c r="G201" s="3">
        <f t="shared" si="69"/>
        <v>-3.0295172652232187</v>
      </c>
      <c r="H201" s="3">
        <f t="shared" si="69"/>
        <v>-1.0053680283868625</v>
      </c>
      <c r="I201" s="3">
        <f t="shared" si="69"/>
        <v>0.16030930265452836</v>
      </c>
      <c r="J201" s="3">
        <f t="shared" si="69"/>
        <v>3.9498751111299266</v>
      </c>
      <c r="K201" s="3">
        <f t="shared" si="69"/>
        <v>-2.5061482609204804</v>
      </c>
      <c r="L201" s="3">
        <f t="shared" si="69"/>
        <v>-9.5455081117177976</v>
      </c>
      <c r="M201" s="3">
        <f t="shared" si="69"/>
        <v>-18.278627459573158</v>
      </c>
      <c r="N201" s="3">
        <f t="shared" si="69"/>
        <v>-1.5978734184651426</v>
      </c>
    </row>
    <row r="202" spans="1:15" s="3" customFormat="1" x14ac:dyDescent="0.2">
      <c r="A202" s="3" t="s">
        <v>19</v>
      </c>
      <c r="B202" s="3">
        <f>(B195-B211)/B211%</f>
        <v>14.446037937891981</v>
      </c>
      <c r="C202" s="3">
        <f t="shared" si="69"/>
        <v>20.302972502353498</v>
      </c>
      <c r="D202" s="3">
        <f t="shared" si="69"/>
        <v>13.367874189679247</v>
      </c>
      <c r="E202" s="3">
        <f t="shared" si="69"/>
        <v>9.0689553122225419</v>
      </c>
      <c r="F202" s="3">
        <f t="shared" si="69"/>
        <v>8.8171661529787162</v>
      </c>
      <c r="G202" s="3">
        <f t="shared" si="69"/>
        <v>10.023066149154927</v>
      </c>
      <c r="H202" s="3">
        <f t="shared" si="69"/>
        <v>3.5690031780003548</v>
      </c>
      <c r="I202" s="3">
        <f t="shared" si="69"/>
        <v>4.7885127185747756</v>
      </c>
      <c r="J202" s="3">
        <f t="shared" si="69"/>
        <v>4.3141307948035408</v>
      </c>
      <c r="K202" s="3">
        <f t="shared" si="69"/>
        <v>2.4846371339146951</v>
      </c>
      <c r="L202" s="3">
        <f t="shared" si="69"/>
        <v>-3.4165122998236086</v>
      </c>
      <c r="M202" s="3">
        <f t="shared" si="69"/>
        <v>-6.4304317643602786</v>
      </c>
      <c r="N202" s="3">
        <f t="shared" si="69"/>
        <v>6.3250394764651103</v>
      </c>
      <c r="O202" s="8"/>
    </row>
    <row r="203" spans="1:15" s="3" customFormat="1" x14ac:dyDescent="0.2">
      <c r="A203"/>
      <c r="B203" s="2"/>
    </row>
    <row r="204" spans="1:15" s="3" customFormat="1" ht="15.75" x14ac:dyDescent="0.25">
      <c r="A204" s="80">
        <v>2007</v>
      </c>
      <c r="B204" s="80"/>
      <c r="C204" s="80"/>
      <c r="D204" s="80"/>
      <c r="E204" s="80"/>
      <c r="F204" s="80"/>
      <c r="G204" s="80"/>
      <c r="H204" s="80"/>
      <c r="I204" s="80"/>
      <c r="J204" s="80"/>
      <c r="K204" s="80"/>
      <c r="L204" s="80"/>
      <c r="M204" s="80"/>
      <c r="N204" s="80"/>
    </row>
    <row r="205" spans="1:15" x14ac:dyDescent="0.2">
      <c r="A205" s="5"/>
      <c r="B205" s="6" t="s">
        <v>0</v>
      </c>
      <c r="C205" s="7" t="s">
        <v>1</v>
      </c>
      <c r="D205" s="7" t="s">
        <v>2</v>
      </c>
      <c r="E205" s="7" t="s">
        <v>3</v>
      </c>
      <c r="F205" s="7" t="s">
        <v>4</v>
      </c>
      <c r="G205" s="7" t="s">
        <v>5</v>
      </c>
      <c r="H205" s="7" t="s">
        <v>6</v>
      </c>
      <c r="I205" s="7" t="s">
        <v>7</v>
      </c>
      <c r="J205" s="7" t="s">
        <v>8</v>
      </c>
      <c r="K205" s="7" t="s">
        <v>9</v>
      </c>
      <c r="L205" s="7" t="s">
        <v>10</v>
      </c>
      <c r="M205" s="7" t="s">
        <v>11</v>
      </c>
      <c r="N205" s="7" t="s">
        <v>12</v>
      </c>
    </row>
    <row r="206" spans="1:15" s="3" customFormat="1" x14ac:dyDescent="0.2">
      <c r="A206" s="3" t="s">
        <v>27</v>
      </c>
      <c r="B206" s="3">
        <v>1148.0820000000001</v>
      </c>
      <c r="C206" s="3">
        <v>1130.6310000000001</v>
      </c>
      <c r="D206" s="3">
        <v>1412.7270000000001</v>
      </c>
      <c r="E206" s="3">
        <v>1528.021</v>
      </c>
      <c r="F206" s="3">
        <v>1625.895</v>
      </c>
      <c r="G206" s="3">
        <v>1717.309</v>
      </c>
      <c r="H206" s="3">
        <v>1856.4290000000001</v>
      </c>
      <c r="I206" s="3">
        <v>1814.739</v>
      </c>
      <c r="J206" s="3">
        <v>1809.6320000000001</v>
      </c>
      <c r="K206" s="3">
        <v>1725.3440000000001</v>
      </c>
      <c r="L206" s="3">
        <v>1536.8009999999999</v>
      </c>
      <c r="M206" s="3">
        <v>1462.953</v>
      </c>
      <c r="N206" s="3">
        <f>SUM(B206:M206)</f>
        <v>18768.562999999998</v>
      </c>
    </row>
    <row r="207" spans="1:15" s="3" customFormat="1" x14ac:dyDescent="0.2">
      <c r="A207" s="3" t="s">
        <v>13</v>
      </c>
      <c r="B207" s="3">
        <v>424.22800000000001</v>
      </c>
      <c r="C207" s="3">
        <v>405.60399999999998</v>
      </c>
      <c r="D207" s="3">
        <v>492.33199999999999</v>
      </c>
      <c r="E207" s="3">
        <v>504.56400000000002</v>
      </c>
      <c r="F207" s="3">
        <v>493.14800000000002</v>
      </c>
      <c r="G207" s="3">
        <v>532.36599999999999</v>
      </c>
      <c r="H207" s="3">
        <v>590.93200000000002</v>
      </c>
      <c r="I207" s="3">
        <v>587.10400000000004</v>
      </c>
      <c r="J207" s="3">
        <v>559.43799999999999</v>
      </c>
      <c r="K207" s="3">
        <v>540.75800000000004</v>
      </c>
      <c r="L207" s="3">
        <v>446.654</v>
      </c>
      <c r="M207" s="3">
        <v>414.75599999999997</v>
      </c>
      <c r="N207" s="3">
        <f>SUM(B207:M207)</f>
        <v>5991.8840000000009</v>
      </c>
    </row>
    <row r="208" spans="1:15" s="3" customFormat="1" x14ac:dyDescent="0.2">
      <c r="A208" s="3" t="s">
        <v>14</v>
      </c>
      <c r="B208" s="3">
        <f t="shared" ref="B208:N208" si="70">B207/B206%</f>
        <v>36.951019178072642</v>
      </c>
      <c r="C208" s="3">
        <f t="shared" si="70"/>
        <v>35.874126925584022</v>
      </c>
      <c r="D208" s="3">
        <f t="shared" si="70"/>
        <v>34.849762197508788</v>
      </c>
      <c r="E208" s="3">
        <f t="shared" si="70"/>
        <v>33.020750369268484</v>
      </c>
      <c r="F208" s="3">
        <f t="shared" si="70"/>
        <v>30.330863924177148</v>
      </c>
      <c r="G208" s="3">
        <f t="shared" si="70"/>
        <v>31.000012228434141</v>
      </c>
      <c r="H208" s="3">
        <f t="shared" si="70"/>
        <v>31.831650981534981</v>
      </c>
      <c r="I208" s="3">
        <f t="shared" si="70"/>
        <v>32.351980091903023</v>
      </c>
      <c r="J208" s="3">
        <f t="shared" si="70"/>
        <v>30.914462166893596</v>
      </c>
      <c r="K208" s="3">
        <f t="shared" si="70"/>
        <v>31.342039616447504</v>
      </c>
      <c r="L208" s="3">
        <f t="shared" si="70"/>
        <v>29.063880098984839</v>
      </c>
      <c r="M208" s="3">
        <f t="shared" si="70"/>
        <v>28.350603197778739</v>
      </c>
      <c r="N208" s="3">
        <f t="shared" si="70"/>
        <v>31.925107958451598</v>
      </c>
    </row>
    <row r="209" spans="1:14" s="3" customFormat="1" x14ac:dyDescent="0.2">
      <c r="A209" s="3" t="s">
        <v>16</v>
      </c>
      <c r="B209" s="3">
        <v>18.742999999999999</v>
      </c>
      <c r="C209" s="3">
        <v>17.579000000000001</v>
      </c>
      <c r="D209" s="3">
        <v>20.161999999999999</v>
      </c>
      <c r="E209" s="3">
        <v>20.488</v>
      </c>
      <c r="F209" s="3">
        <v>22.131</v>
      </c>
      <c r="G209" s="3">
        <v>22.132999999999999</v>
      </c>
      <c r="H209" s="3">
        <v>23.035</v>
      </c>
      <c r="I209" s="3">
        <v>22.704000000000001</v>
      </c>
      <c r="J209" s="3">
        <v>22.268000000000001</v>
      </c>
      <c r="K209" s="3">
        <v>22.786000000000001</v>
      </c>
      <c r="L209" s="3">
        <v>21.914999999999999</v>
      </c>
      <c r="M209" s="3">
        <v>20.934000000000001</v>
      </c>
      <c r="N209" s="3">
        <f>SUM(B209:M209)</f>
        <v>254.87800000000001</v>
      </c>
    </row>
    <row r="210" spans="1:14" s="3" customFormat="1" x14ac:dyDescent="0.2">
      <c r="A210" s="3" t="s">
        <v>23</v>
      </c>
      <c r="B210" s="3">
        <v>19.187999999999999</v>
      </c>
      <c r="C210" s="3">
        <v>19.788</v>
      </c>
      <c r="D210" s="3">
        <v>23.994</v>
      </c>
      <c r="E210" s="3">
        <v>22.946000000000002</v>
      </c>
      <c r="F210" s="3">
        <v>22.602</v>
      </c>
      <c r="G210" s="3">
        <v>23.138999999999999</v>
      </c>
      <c r="H210" s="3">
        <v>21.981999999999999</v>
      </c>
      <c r="I210" s="3">
        <v>21.209</v>
      </c>
      <c r="J210" s="3">
        <v>23.620999999999999</v>
      </c>
      <c r="K210" s="3">
        <v>25.617000000000001</v>
      </c>
      <c r="L210" s="3">
        <v>25.457000000000001</v>
      </c>
      <c r="M210" s="3">
        <v>22.818999999999999</v>
      </c>
      <c r="N210" s="3">
        <f>SUM(B210:M210)</f>
        <v>272.36200000000002</v>
      </c>
    </row>
    <row r="211" spans="1:14" s="3" customFormat="1" x14ac:dyDescent="0.2">
      <c r="A211" s="3" t="s">
        <v>15</v>
      </c>
      <c r="B211" s="3">
        <v>522.96</v>
      </c>
      <c r="C211" s="3">
        <v>487.56900000000002</v>
      </c>
      <c r="D211" s="3">
        <v>568.60199999999998</v>
      </c>
      <c r="E211" s="3">
        <v>591.32500000000005</v>
      </c>
      <c r="F211" s="3">
        <v>631.38199999999995</v>
      </c>
      <c r="G211" s="3">
        <v>649.00300000000004</v>
      </c>
      <c r="H211" s="3">
        <v>680.30200000000002</v>
      </c>
      <c r="I211" s="3">
        <v>668.07799999999997</v>
      </c>
      <c r="J211" s="3">
        <v>652.13599999999997</v>
      </c>
      <c r="K211" s="3">
        <v>654.66300000000001</v>
      </c>
      <c r="L211" s="3">
        <v>632.69200000000001</v>
      </c>
      <c r="M211" s="3">
        <v>609.33699999999999</v>
      </c>
      <c r="N211" s="3">
        <f>SUM(B211:M211)</f>
        <v>7348.0490000000009</v>
      </c>
    </row>
    <row r="212" spans="1:14" s="2" customForma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</row>
    <row r="213" spans="1:14" x14ac:dyDescent="0.2">
      <c r="A213" s="3" t="s">
        <v>21</v>
      </c>
      <c r="B213" s="3"/>
    </row>
    <row r="214" spans="1:14" x14ac:dyDescent="0.2">
      <c r="A214" s="3" t="s">
        <v>17</v>
      </c>
      <c r="B214" s="3">
        <f>(B206-B222)/B222%</f>
        <v>6.0094182825484861</v>
      </c>
      <c r="C214" s="3">
        <f t="shared" ref="C214:N214" si="71">(C206-C222)/C222%</f>
        <v>8.5982981674419623</v>
      </c>
      <c r="D214" s="3">
        <f t="shared" si="71"/>
        <v>12.870886067858658</v>
      </c>
      <c r="E214" s="3">
        <f t="shared" si="71"/>
        <v>8.9247182288856006</v>
      </c>
      <c r="F214" s="3">
        <f t="shared" si="71"/>
        <v>7.9875427727359618</v>
      </c>
      <c r="G214" s="3">
        <f t="shared" si="71"/>
        <v>9.0169418790961249</v>
      </c>
      <c r="H214" s="3">
        <f t="shared" si="71"/>
        <v>9.1369940646957595</v>
      </c>
      <c r="I214" s="3">
        <f t="shared" si="71"/>
        <v>10.535654245910505</v>
      </c>
      <c r="J214" s="3">
        <f t="shared" si="71"/>
        <v>10.658656856606143</v>
      </c>
      <c r="K214" s="3">
        <f t="shared" si="71"/>
        <v>14.106430483688351</v>
      </c>
      <c r="L214" s="3">
        <f t="shared" si="71"/>
        <v>21.810173457320492</v>
      </c>
      <c r="M214" s="3">
        <f t="shared" si="71"/>
        <v>17.537136259885123</v>
      </c>
      <c r="N214" s="3">
        <f t="shared" si="71"/>
        <v>11.346957580739538</v>
      </c>
    </row>
    <row r="215" spans="1:14" x14ac:dyDescent="0.2">
      <c r="A215" s="3" t="s">
        <v>18</v>
      </c>
      <c r="B215" s="3">
        <f>(B207-B223)/B223%</f>
        <v>7.9240866999084227</v>
      </c>
      <c r="C215" s="3">
        <f t="shared" ref="C215:N215" si="72">(C207-C223)/C223%</f>
        <v>14.142113409314749</v>
      </c>
      <c r="D215" s="3">
        <f t="shared" si="72"/>
        <v>16.986261007589473</v>
      </c>
      <c r="E215" s="3">
        <f t="shared" si="72"/>
        <v>6.9059474119117725</v>
      </c>
      <c r="F215" s="3">
        <f t="shared" si="72"/>
        <v>0.58333061384329488</v>
      </c>
      <c r="G215" s="3">
        <f t="shared" si="72"/>
        <v>5.5456646986284488</v>
      </c>
      <c r="H215" s="3">
        <f t="shared" si="72"/>
        <v>5.7437450119355784</v>
      </c>
      <c r="I215" s="3">
        <f t="shared" si="72"/>
        <v>3.3985139316704487</v>
      </c>
      <c r="J215" s="3">
        <f t="shared" si="72"/>
        <v>-0.56698209118637077</v>
      </c>
      <c r="K215" s="3">
        <f t="shared" si="72"/>
        <v>3.6026163225111962</v>
      </c>
      <c r="L215" s="3">
        <f t="shared" si="72"/>
        <v>4.7681820953917837</v>
      </c>
      <c r="M215" s="3">
        <f t="shared" si="72"/>
        <v>3.6599752069420433</v>
      </c>
      <c r="N215" s="3">
        <f t="shared" si="72"/>
        <v>5.6101173349003943</v>
      </c>
    </row>
    <row r="216" spans="1:14" x14ac:dyDescent="0.2">
      <c r="A216" s="3" t="s">
        <v>22</v>
      </c>
      <c r="B216" s="3">
        <f>(B209-B225)/B225%</f>
        <v>4.5634588563458731</v>
      </c>
      <c r="C216" s="3">
        <f t="shared" ref="C216:N216" si="73">(C209-C225)/C225%</f>
        <v>4.2707159380746118</v>
      </c>
      <c r="D216" s="3">
        <f t="shared" si="73"/>
        <v>3.8047675436338406</v>
      </c>
      <c r="E216" s="3">
        <f t="shared" si="73"/>
        <v>6.2435179423356191</v>
      </c>
      <c r="F216" s="3">
        <f t="shared" si="73"/>
        <v>4.7125621007806888</v>
      </c>
      <c r="G216" s="3">
        <f t="shared" si="73"/>
        <v>5.079998100935291</v>
      </c>
      <c r="H216" s="3">
        <f t="shared" si="73"/>
        <v>7.2592661575712478</v>
      </c>
      <c r="I216" s="3">
        <f t="shared" si="73"/>
        <v>7.5254558370826539</v>
      </c>
      <c r="J216" s="3">
        <f t="shared" si="73"/>
        <v>5.9876249405045172</v>
      </c>
      <c r="K216" s="3">
        <f t="shared" si="73"/>
        <v>9.490173465955511</v>
      </c>
      <c r="L216" s="3">
        <f t="shared" si="73"/>
        <v>15.027293722443837</v>
      </c>
      <c r="M216" s="3">
        <f t="shared" si="73"/>
        <v>14.156396553604536</v>
      </c>
      <c r="N216" s="3">
        <f t="shared" si="73"/>
        <v>7.3211195371614073</v>
      </c>
    </row>
    <row r="217" spans="1:14" x14ac:dyDescent="0.2">
      <c r="A217" s="3" t="s">
        <v>24</v>
      </c>
      <c r="B217" s="3">
        <f>(B210-B226)/B226%</f>
        <v>1.5721772272510752</v>
      </c>
      <c r="C217" s="3">
        <f t="shared" ref="C217:N217" si="74">(C210-C226)/C226%</f>
        <v>2.2899974153528118</v>
      </c>
      <c r="D217" s="3">
        <f t="shared" si="74"/>
        <v>-1.5186340502380602</v>
      </c>
      <c r="E217" s="3">
        <f t="shared" si="74"/>
        <v>1.3560669640885294</v>
      </c>
      <c r="F217" s="3">
        <f t="shared" si="74"/>
        <v>-3.4226381233175167</v>
      </c>
      <c r="G217" s="3">
        <f t="shared" si="74"/>
        <v>8.0403417845636529</v>
      </c>
      <c r="H217" s="3">
        <f t="shared" si="74"/>
        <v>1.4070212667804574</v>
      </c>
      <c r="I217" s="3">
        <f t="shared" si="74"/>
        <v>3.4030520208668542</v>
      </c>
      <c r="J217" s="3">
        <f t="shared" si="74"/>
        <v>1.5913294051868625</v>
      </c>
      <c r="K217" s="3">
        <f t="shared" si="74"/>
        <v>5.3893940017279069</v>
      </c>
      <c r="L217" s="3">
        <f t="shared" si="74"/>
        <v>5.8899380225448201</v>
      </c>
      <c r="M217" s="3">
        <f t="shared" si="74"/>
        <v>4.0443188035746873</v>
      </c>
      <c r="N217" s="3">
        <f t="shared" si="74"/>
        <v>2.4772554537998106</v>
      </c>
    </row>
    <row r="218" spans="1:14" x14ac:dyDescent="0.2">
      <c r="A218" s="3" t="s">
        <v>19</v>
      </c>
      <c r="B218" s="3">
        <f>(B211-B227)/B227%</f>
        <v>4.41678862868108</v>
      </c>
      <c r="C218" s="3">
        <f t="shared" ref="C218:N218" si="75">(C211-C227)/C227%</f>
        <v>4.3432761078082702</v>
      </c>
      <c r="D218" s="3">
        <f t="shared" si="75"/>
        <v>4.4228025101052433</v>
      </c>
      <c r="E218" s="3">
        <f t="shared" si="75"/>
        <v>6.9692600746383526</v>
      </c>
      <c r="F218" s="3">
        <f t="shared" si="75"/>
        <v>5.2489273104915108</v>
      </c>
      <c r="G218" s="3">
        <f t="shared" si="75"/>
        <v>6.9477836863362947</v>
      </c>
      <c r="H218" s="3">
        <f t="shared" si="75"/>
        <v>8.7931401193314773</v>
      </c>
      <c r="I218" s="3">
        <f t="shared" si="75"/>
        <v>9.0170033615090759</v>
      </c>
      <c r="J218" s="3">
        <f t="shared" si="75"/>
        <v>8.072599034841172</v>
      </c>
      <c r="K218" s="3">
        <f t="shared" si="75"/>
        <v>10.554713068383309</v>
      </c>
      <c r="L218" s="3">
        <f t="shared" si="75"/>
        <v>17.47693416046657</v>
      </c>
      <c r="M218" s="3">
        <f t="shared" si="75"/>
        <v>16.864657731816404</v>
      </c>
      <c r="N218" s="3">
        <f t="shared" si="75"/>
        <v>8.6048041195058751</v>
      </c>
    </row>
    <row r="219" spans="1:14" x14ac:dyDescent="0.2">
      <c r="A219" s="3"/>
      <c r="B219" s="3"/>
    </row>
    <row r="220" spans="1:14" ht="15.75" x14ac:dyDescent="0.25">
      <c r="A220" s="80">
        <v>2006</v>
      </c>
      <c r="B220" s="80"/>
      <c r="C220" s="80"/>
      <c r="D220" s="80"/>
      <c r="E220" s="80"/>
      <c r="F220" s="80"/>
      <c r="G220" s="80"/>
      <c r="H220" s="80"/>
      <c r="I220" s="80"/>
      <c r="J220" s="80"/>
      <c r="K220" s="80"/>
      <c r="L220" s="80"/>
      <c r="M220" s="80"/>
      <c r="N220" s="80"/>
    </row>
    <row r="221" spans="1:14" x14ac:dyDescent="0.2">
      <c r="A221" s="5"/>
      <c r="B221" s="6" t="s">
        <v>0</v>
      </c>
      <c r="C221" s="7" t="s">
        <v>1</v>
      </c>
      <c r="D221" s="7" t="s">
        <v>2</v>
      </c>
      <c r="E221" s="7" t="s">
        <v>3</v>
      </c>
      <c r="F221" s="7" t="s">
        <v>4</v>
      </c>
      <c r="G221" s="7" t="s">
        <v>5</v>
      </c>
      <c r="H221" s="7" t="s">
        <v>6</v>
      </c>
      <c r="I221" s="7" t="s">
        <v>7</v>
      </c>
      <c r="J221" s="7" t="s">
        <v>8</v>
      </c>
      <c r="K221" s="7" t="s">
        <v>9</v>
      </c>
      <c r="L221" s="7" t="s">
        <v>10</v>
      </c>
      <c r="M221" s="7" t="s">
        <v>11</v>
      </c>
      <c r="N221" s="7" t="s">
        <v>12</v>
      </c>
    </row>
    <row r="222" spans="1:14" x14ac:dyDescent="0.2">
      <c r="A222" s="3" t="s">
        <v>27</v>
      </c>
      <c r="B222" s="3">
        <v>1083</v>
      </c>
      <c r="C222" s="3">
        <v>1041.1130000000001</v>
      </c>
      <c r="D222" s="3">
        <v>1251.6310000000001</v>
      </c>
      <c r="E222" s="3">
        <v>1402.8230000000001</v>
      </c>
      <c r="F222" s="3">
        <v>1505.6320000000001</v>
      </c>
      <c r="G222" s="3">
        <v>1575.268</v>
      </c>
      <c r="H222" s="3">
        <v>1701.008</v>
      </c>
      <c r="I222" s="3">
        <v>1641.768</v>
      </c>
      <c r="J222" s="10">
        <v>1635.328</v>
      </c>
      <c r="K222" s="3">
        <v>1512.048</v>
      </c>
      <c r="L222" s="3">
        <v>1261.636</v>
      </c>
      <c r="M222" s="3">
        <v>1244.673</v>
      </c>
      <c r="N222" s="3">
        <f t="shared" ref="N222:N227" si="76">SUM(B222:M222)</f>
        <v>16855.928</v>
      </c>
    </row>
    <row r="223" spans="1:14" x14ac:dyDescent="0.2">
      <c r="A223" s="3" t="s">
        <v>13</v>
      </c>
      <c r="B223" s="3">
        <v>393.08</v>
      </c>
      <c r="C223" s="3">
        <v>355.35</v>
      </c>
      <c r="D223" s="3">
        <v>420.846</v>
      </c>
      <c r="E223" s="3">
        <v>471.97</v>
      </c>
      <c r="F223" s="3">
        <v>490.28800000000001</v>
      </c>
      <c r="G223" s="3">
        <v>504.39400000000001</v>
      </c>
      <c r="H223" s="3">
        <v>558.83399999999995</v>
      </c>
      <c r="I223" s="3">
        <v>567.80700000000002</v>
      </c>
      <c r="J223" s="3">
        <v>562.62800000000004</v>
      </c>
      <c r="K223" s="3">
        <v>521.95399999999995</v>
      </c>
      <c r="L223" s="3">
        <v>426.32600000000002</v>
      </c>
      <c r="M223" s="3">
        <v>400.11200000000002</v>
      </c>
      <c r="N223" s="3">
        <f t="shared" si="76"/>
        <v>5673.588999999999</v>
      </c>
    </row>
    <row r="224" spans="1:14" x14ac:dyDescent="0.2">
      <c r="A224" s="3" t="s">
        <v>14</v>
      </c>
      <c r="B224" s="3">
        <f>B223/B222%</f>
        <v>36.295475530932592</v>
      </c>
      <c r="C224" s="3">
        <f t="shared" ref="C224:N224" si="77">C223/C222%</f>
        <v>34.131741703350166</v>
      </c>
      <c r="D224" s="3">
        <f t="shared" si="77"/>
        <v>33.623807655770747</v>
      </c>
      <c r="E224" s="3">
        <f t="shared" si="77"/>
        <v>33.644301526279513</v>
      </c>
      <c r="F224" s="3">
        <f t="shared" si="77"/>
        <v>32.563601198699281</v>
      </c>
      <c r="G224" s="3">
        <f t="shared" si="77"/>
        <v>32.019567464075955</v>
      </c>
      <c r="H224" s="3">
        <f t="shared" si="77"/>
        <v>32.85310827462304</v>
      </c>
      <c r="I224" s="3">
        <f t="shared" si="77"/>
        <v>34.585093630768782</v>
      </c>
      <c r="J224" s="3">
        <f t="shared" si="77"/>
        <v>34.404596509079532</v>
      </c>
      <c r="K224" s="3">
        <f t="shared" si="77"/>
        <v>34.519671333185187</v>
      </c>
      <c r="L224" s="3">
        <f t="shared" si="77"/>
        <v>33.791521484802274</v>
      </c>
      <c r="M224" s="3">
        <f t="shared" si="77"/>
        <v>32.145953194132112</v>
      </c>
      <c r="N224" s="3">
        <f t="shared" si="77"/>
        <v>33.659309650587019</v>
      </c>
    </row>
    <row r="225" spans="1:14" x14ac:dyDescent="0.2">
      <c r="A225" s="3" t="s">
        <v>16</v>
      </c>
      <c r="B225" s="3">
        <v>17.925000000000001</v>
      </c>
      <c r="C225" s="3">
        <v>16.859000000000002</v>
      </c>
      <c r="D225" s="3">
        <v>19.422999999999998</v>
      </c>
      <c r="E225" s="3">
        <v>19.283999999999999</v>
      </c>
      <c r="F225" s="3">
        <v>21.135000000000002</v>
      </c>
      <c r="G225" s="3">
        <v>21.062999999999999</v>
      </c>
      <c r="H225" s="3">
        <v>21.475999999999999</v>
      </c>
      <c r="I225" s="3">
        <v>21.114999999999998</v>
      </c>
      <c r="J225" s="3">
        <v>21.01</v>
      </c>
      <c r="K225" s="3">
        <v>20.811</v>
      </c>
      <c r="L225" s="3">
        <v>19.052</v>
      </c>
      <c r="M225" s="3">
        <v>18.338000000000001</v>
      </c>
      <c r="N225" s="3">
        <f t="shared" si="76"/>
        <v>237.49100000000001</v>
      </c>
    </row>
    <row r="226" spans="1:14" x14ac:dyDescent="0.2">
      <c r="A226" s="3" t="s">
        <v>23</v>
      </c>
      <c r="B226" s="3">
        <v>18.890999999999998</v>
      </c>
      <c r="C226" s="3">
        <v>19.344999999999999</v>
      </c>
      <c r="D226" s="3">
        <v>24.364000000000001</v>
      </c>
      <c r="E226" s="3">
        <v>22.638999999999999</v>
      </c>
      <c r="F226" s="3">
        <v>23.402999999999999</v>
      </c>
      <c r="G226" s="3">
        <v>21.417000000000002</v>
      </c>
      <c r="H226" s="3">
        <v>21.677</v>
      </c>
      <c r="I226" s="3">
        <v>20.510999999999999</v>
      </c>
      <c r="J226" s="3">
        <v>23.251000000000001</v>
      </c>
      <c r="K226" s="3">
        <v>24.306999999999999</v>
      </c>
      <c r="L226" s="3">
        <v>24.041</v>
      </c>
      <c r="M226" s="3">
        <v>21.931999999999999</v>
      </c>
      <c r="N226" s="3">
        <f t="shared" si="76"/>
        <v>265.77799999999996</v>
      </c>
    </row>
    <row r="227" spans="1:14" x14ac:dyDescent="0.2">
      <c r="A227" s="3" t="s">
        <v>15</v>
      </c>
      <c r="B227" s="3">
        <v>500.839</v>
      </c>
      <c r="C227" s="3">
        <v>467.274</v>
      </c>
      <c r="D227" s="3">
        <v>544.51900000000001</v>
      </c>
      <c r="E227" s="3">
        <v>552.79899999999998</v>
      </c>
      <c r="F227" s="3">
        <v>599.89400000000001</v>
      </c>
      <c r="G227" s="3">
        <v>606.84100000000001</v>
      </c>
      <c r="H227" s="3">
        <v>625.31700000000001</v>
      </c>
      <c r="I227" s="3">
        <v>612.82000000000005</v>
      </c>
      <c r="J227" s="3">
        <v>603.42399999999998</v>
      </c>
      <c r="K227" s="3">
        <v>592.16200000000003</v>
      </c>
      <c r="L227" s="3">
        <v>538.56700000000001</v>
      </c>
      <c r="M227" s="3">
        <v>521.404</v>
      </c>
      <c r="N227" s="3">
        <f t="shared" si="76"/>
        <v>6765.8600000000006</v>
      </c>
    </row>
    <row r="228" spans="1:14" x14ac:dyDescent="0.2">
      <c r="A228" s="3"/>
      <c r="B228" s="3"/>
    </row>
    <row r="229" spans="1:14" x14ac:dyDescent="0.2">
      <c r="A229" s="3" t="s">
        <v>21</v>
      </c>
      <c r="B229" s="3"/>
    </row>
    <row r="230" spans="1:14" x14ac:dyDescent="0.2">
      <c r="A230" s="3" t="s">
        <v>17</v>
      </c>
      <c r="B230" s="3">
        <f>(B222-B238)/B238%</f>
        <v>9.9410906602860916</v>
      </c>
      <c r="C230" s="3">
        <f t="shared" ref="C230:N230" si="78">(C222-C238)/C238%</f>
        <v>9.7775795458379768</v>
      </c>
      <c r="D230" s="3">
        <f t="shared" si="78"/>
        <v>6.0772558232564222</v>
      </c>
      <c r="E230" s="3">
        <f t="shared" si="78"/>
        <v>12.829613829524567</v>
      </c>
      <c r="F230" s="3">
        <f t="shared" si="78"/>
        <v>6.0216122885563124</v>
      </c>
      <c r="G230" s="3">
        <f t="shared" si="78"/>
        <v>5.4419542064851445</v>
      </c>
      <c r="H230" s="3">
        <f t="shared" si="78"/>
        <v>2.9103341212400258</v>
      </c>
      <c r="I230" s="3">
        <f t="shared" si="78"/>
        <v>4.4610270949877124</v>
      </c>
      <c r="J230" s="3">
        <f t="shared" si="78"/>
        <v>3.805963043602461</v>
      </c>
      <c r="K230" s="3">
        <f t="shared" si="78"/>
        <v>6.7124367561860625</v>
      </c>
      <c r="L230" s="3">
        <f t="shared" si="78"/>
        <v>5.4684711269907451</v>
      </c>
      <c r="M230" s="3">
        <f t="shared" si="78"/>
        <v>5.9128512422714437</v>
      </c>
      <c r="N230" s="3">
        <f t="shared" si="78"/>
        <v>6.2858620156945255</v>
      </c>
    </row>
    <row r="231" spans="1:14" x14ac:dyDescent="0.2">
      <c r="A231" s="3" t="s">
        <v>18</v>
      </c>
      <c r="B231" s="3">
        <f>(B223-B239)/B239%</f>
        <v>14.800060746953887</v>
      </c>
      <c r="C231" s="3">
        <f t="shared" ref="C231:N231" si="79">(C223-C239)/C239%</f>
        <v>14.176745022941384</v>
      </c>
      <c r="D231" s="3">
        <f t="shared" si="79"/>
        <v>9.8872003759987432</v>
      </c>
      <c r="E231" s="3">
        <f t="shared" si="79"/>
        <v>9.5390942490640995</v>
      </c>
      <c r="F231" s="3">
        <f t="shared" si="79"/>
        <v>6.7877087671304457</v>
      </c>
      <c r="G231" s="3">
        <f t="shared" si="79"/>
        <v>-0.23852848101266164</v>
      </c>
      <c r="H231" s="3">
        <f t="shared" si="79"/>
        <v>-1.6206605168650126</v>
      </c>
      <c r="I231" s="3">
        <f t="shared" si="79"/>
        <v>-1.0516832159374825</v>
      </c>
      <c r="J231" s="3">
        <f t="shared" si="79"/>
        <v>2.363001237173433</v>
      </c>
      <c r="K231" s="3">
        <f t="shared" si="79"/>
        <v>1.1644629476728039</v>
      </c>
      <c r="L231" s="3">
        <f t="shared" si="79"/>
        <v>2.3051449414474932</v>
      </c>
      <c r="M231" s="3">
        <f t="shared" si="79"/>
        <v>3.4795607487754054</v>
      </c>
      <c r="N231" s="3">
        <f t="shared" si="79"/>
        <v>4.2354554458519251</v>
      </c>
    </row>
    <row r="232" spans="1:14" x14ac:dyDescent="0.2">
      <c r="A232" s="3" t="s">
        <v>22</v>
      </c>
      <c r="B232" s="3">
        <f>(B225-B241)/B241%</f>
        <v>3.3439031421158942</v>
      </c>
      <c r="C232" s="3">
        <f t="shared" ref="C232:N232" si="80">(C225-C241)/C241%</f>
        <v>3.7285424229373136</v>
      </c>
      <c r="D232" s="3">
        <f t="shared" si="80"/>
        <v>4.2062342400343304</v>
      </c>
      <c r="E232" s="3">
        <f t="shared" si="80"/>
        <v>1.4040069411579084</v>
      </c>
      <c r="F232" s="3">
        <f t="shared" si="80"/>
        <v>2.9017965821120795</v>
      </c>
      <c r="G232" s="3">
        <f t="shared" si="80"/>
        <v>1.6750337903069981</v>
      </c>
      <c r="H232" s="3">
        <f t="shared" si="80"/>
        <v>1.6615384615384572</v>
      </c>
      <c r="I232" s="3">
        <f t="shared" si="80"/>
        <v>2.2270636649721487</v>
      </c>
      <c r="J232" s="3">
        <f t="shared" si="80"/>
        <v>2.4978046638696476</v>
      </c>
      <c r="K232" s="3">
        <f t="shared" si="80"/>
        <v>4.2217548076923075</v>
      </c>
      <c r="L232" s="3">
        <f t="shared" si="80"/>
        <v>4.1719066105309093</v>
      </c>
      <c r="M232" s="3">
        <f t="shared" si="80"/>
        <v>2.6993727598566268</v>
      </c>
      <c r="N232" s="3">
        <f t="shared" si="80"/>
        <v>2.8544824599393839</v>
      </c>
    </row>
    <row r="233" spans="1:14" x14ac:dyDescent="0.2">
      <c r="A233" s="3" t="s">
        <v>24</v>
      </c>
      <c r="B233" s="3">
        <f>(B226-B242)/B242%</f>
        <v>21.059502305808302</v>
      </c>
      <c r="C233" s="3">
        <f t="shared" ref="C233:N233" si="81">(C226-C242)/C242%</f>
        <v>19.685295419440489</v>
      </c>
      <c r="D233" s="3">
        <f t="shared" si="81"/>
        <v>34.204040156334159</v>
      </c>
      <c r="E233" s="3">
        <f t="shared" si="81"/>
        <v>27.650543232310909</v>
      </c>
      <c r="F233" s="3">
        <f t="shared" si="81"/>
        <v>24.488763855778142</v>
      </c>
      <c r="G233" s="3">
        <f t="shared" si="81"/>
        <v>9.6164550078372439</v>
      </c>
      <c r="H233" s="3">
        <f t="shared" si="81"/>
        <v>6.9502833390631364</v>
      </c>
      <c r="I233" s="3">
        <f t="shared" si="81"/>
        <v>6.6098690560943751</v>
      </c>
      <c r="J233" s="3">
        <f t="shared" si="81"/>
        <v>11.1067785313281</v>
      </c>
      <c r="K233" s="3">
        <f t="shared" si="81"/>
        <v>7.4047409823342649</v>
      </c>
      <c r="L233" s="3">
        <f t="shared" si="81"/>
        <v>5.2905881837691151</v>
      </c>
      <c r="M233" s="3">
        <f t="shared" si="81"/>
        <v>-3.7394662921348329</v>
      </c>
      <c r="N233" s="3">
        <f t="shared" si="81"/>
        <v>13.252453280806314</v>
      </c>
    </row>
    <row r="234" spans="1:14" x14ac:dyDescent="0.2">
      <c r="A234" s="3" t="s">
        <v>19</v>
      </c>
      <c r="B234" s="3">
        <f>(B227-B243)/B243%</f>
        <v>3.9013926432422639</v>
      </c>
      <c r="C234" s="3">
        <f t="shared" ref="C234:N234" si="82">(C227-C243)/C243%</f>
        <v>5.0625283862235246</v>
      </c>
      <c r="D234" s="3">
        <f t="shared" si="82"/>
        <v>6.4782260114589683</v>
      </c>
      <c r="E234" s="3">
        <f t="shared" si="82"/>
        <v>5.4951870596407577</v>
      </c>
      <c r="F234" s="3">
        <f t="shared" si="82"/>
        <v>3.6553610522186983</v>
      </c>
      <c r="G234" s="3">
        <f t="shared" si="82"/>
        <v>3.5432325214349634</v>
      </c>
      <c r="H234" s="3">
        <f t="shared" si="82"/>
        <v>1.0557803692403191</v>
      </c>
      <c r="I234" s="3">
        <f t="shared" si="82"/>
        <v>2.3093990353713996</v>
      </c>
      <c r="J234" s="3">
        <f t="shared" si="82"/>
        <v>2.9122637068771486</v>
      </c>
      <c r="K234" s="3">
        <f t="shared" si="82"/>
        <v>4.3666921637121945</v>
      </c>
      <c r="L234" s="3">
        <f t="shared" si="82"/>
        <v>4.2631246781506302</v>
      </c>
      <c r="M234" s="3">
        <f t="shared" si="82"/>
        <v>2.1609600783737442</v>
      </c>
      <c r="N234" s="3">
        <f t="shared" si="82"/>
        <v>3.684587593911528</v>
      </c>
    </row>
    <row r="236" spans="1:14" ht="15.75" x14ac:dyDescent="0.25">
      <c r="A236" s="80">
        <v>2005</v>
      </c>
      <c r="B236" s="80"/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</row>
    <row r="237" spans="1:14" x14ac:dyDescent="0.2">
      <c r="A237" s="5"/>
      <c r="B237" s="6" t="s">
        <v>0</v>
      </c>
      <c r="C237" s="7" t="s">
        <v>1</v>
      </c>
      <c r="D237" s="7" t="s">
        <v>2</v>
      </c>
      <c r="E237" s="7" t="s">
        <v>3</v>
      </c>
      <c r="F237" s="7" t="s">
        <v>4</v>
      </c>
      <c r="G237" s="7" t="s">
        <v>5</v>
      </c>
      <c r="H237" s="7" t="s">
        <v>6</v>
      </c>
      <c r="I237" s="7" t="s">
        <v>7</v>
      </c>
      <c r="J237" s="7" t="s">
        <v>8</v>
      </c>
      <c r="K237" s="7" t="s">
        <v>9</v>
      </c>
      <c r="L237" s="7" t="s">
        <v>10</v>
      </c>
      <c r="M237" s="7" t="s">
        <v>11</v>
      </c>
      <c r="N237" s="7" t="s">
        <v>12</v>
      </c>
    </row>
    <row r="238" spans="1:14" x14ac:dyDescent="0.2">
      <c r="A238" s="3" t="s">
        <v>27</v>
      </c>
      <c r="B238" s="3">
        <v>985.07299999999998</v>
      </c>
      <c r="C238" s="3">
        <v>948.38400000000001</v>
      </c>
      <c r="D238" s="3">
        <v>1179.924</v>
      </c>
      <c r="E238" s="3">
        <v>1243.3109999999999</v>
      </c>
      <c r="F238" s="3">
        <v>1420.1179999999999</v>
      </c>
      <c r="G238" s="3">
        <v>1493.9670000000001</v>
      </c>
      <c r="H238" s="3">
        <v>1652.903</v>
      </c>
      <c r="I238" s="3">
        <v>1571.6559999999999</v>
      </c>
      <c r="J238" s="3">
        <v>1575.37</v>
      </c>
      <c r="K238" s="3">
        <v>1416.9369999999999</v>
      </c>
      <c r="L238" s="3">
        <v>1196.221</v>
      </c>
      <c r="M238" s="3">
        <v>1175.1859999999999</v>
      </c>
      <c r="N238" s="3">
        <f>SUM(B238:M238)</f>
        <v>15859.049999999997</v>
      </c>
    </row>
    <row r="239" spans="1:14" x14ac:dyDescent="0.2">
      <c r="A239" s="3" t="s">
        <v>13</v>
      </c>
      <c r="B239" s="3">
        <v>342.404</v>
      </c>
      <c r="C239" s="3">
        <v>311.22800000000001</v>
      </c>
      <c r="D239" s="3">
        <v>382.98</v>
      </c>
      <c r="E239" s="3">
        <v>430.86900000000003</v>
      </c>
      <c r="F239" s="3">
        <v>459.12400000000002</v>
      </c>
      <c r="G239" s="3">
        <v>505.6</v>
      </c>
      <c r="H239" s="3">
        <v>568.04</v>
      </c>
      <c r="I239" s="3">
        <v>573.84199999999998</v>
      </c>
      <c r="J239" s="3">
        <v>549.64</v>
      </c>
      <c r="K239" s="3">
        <v>515.94600000000003</v>
      </c>
      <c r="L239" s="3">
        <v>416.72</v>
      </c>
      <c r="M239" s="3">
        <v>386.65800000000002</v>
      </c>
      <c r="N239" s="3">
        <f>SUM(B239:M239)</f>
        <v>5443.0510000000013</v>
      </c>
    </row>
    <row r="240" spans="1:14" x14ac:dyDescent="0.2">
      <c r="A240" s="3" t="s">
        <v>14</v>
      </c>
      <c r="B240" s="3">
        <f>B239/B238%</f>
        <v>34.759251344824186</v>
      </c>
      <c r="C240" s="3">
        <f>C239/C238%</f>
        <v>32.816664979586328</v>
      </c>
      <c r="D240" s="3">
        <f>D239/D238%</f>
        <v>32.458022720107401</v>
      </c>
      <c r="E240" s="3">
        <f>E239/E238%</f>
        <v>34.654965652198044</v>
      </c>
      <c r="F240" s="3">
        <f t="shared" ref="F240:N240" si="83">F239/F238%</f>
        <v>32.329989479747461</v>
      </c>
      <c r="G240" s="3">
        <f t="shared" si="83"/>
        <v>33.842782337226993</v>
      </c>
      <c r="H240" s="3">
        <f t="shared" si="83"/>
        <v>34.366202977428195</v>
      </c>
      <c r="I240" s="3">
        <f t="shared" si="83"/>
        <v>36.511933909201503</v>
      </c>
      <c r="J240" s="3">
        <f t="shared" si="83"/>
        <v>34.889581495140824</v>
      </c>
      <c r="K240" s="3">
        <f t="shared" si="83"/>
        <v>36.412769233917956</v>
      </c>
      <c r="L240" s="3">
        <f t="shared" si="83"/>
        <v>34.836372208814261</v>
      </c>
      <c r="M240" s="3">
        <f t="shared" si="83"/>
        <v>32.901855536059827</v>
      </c>
      <c r="N240" s="3">
        <f t="shared" si="83"/>
        <v>34.321419000507611</v>
      </c>
    </row>
    <row r="241" spans="1:14" x14ac:dyDescent="0.2">
      <c r="A241" s="3" t="s">
        <v>16</v>
      </c>
      <c r="B241" s="3">
        <v>17.344999999999999</v>
      </c>
      <c r="C241" s="3">
        <v>16.253</v>
      </c>
      <c r="D241" s="3">
        <v>18.638999999999999</v>
      </c>
      <c r="E241" s="3">
        <v>19.016999999999999</v>
      </c>
      <c r="F241" s="3">
        <v>20.539000000000001</v>
      </c>
      <c r="G241" s="3">
        <v>20.716000000000001</v>
      </c>
      <c r="H241" s="3">
        <v>21.125</v>
      </c>
      <c r="I241" s="3">
        <v>20.655000000000001</v>
      </c>
      <c r="J241" s="3">
        <v>20.498000000000001</v>
      </c>
      <c r="K241" s="3">
        <v>19.968</v>
      </c>
      <c r="L241" s="3">
        <v>18.289000000000001</v>
      </c>
      <c r="M241" s="3">
        <v>17.856000000000002</v>
      </c>
      <c r="N241" s="3">
        <f>SUM(B241:M241)</f>
        <v>230.89999999999998</v>
      </c>
    </row>
    <row r="242" spans="1:14" x14ac:dyDescent="0.2">
      <c r="A242" s="3" t="s">
        <v>23</v>
      </c>
      <c r="B242" s="3">
        <v>15.604723</v>
      </c>
      <c r="C242" s="3">
        <v>16.163222000000001</v>
      </c>
      <c r="D242" s="3">
        <v>18.154446</v>
      </c>
      <c r="E242" s="3">
        <v>17.735137999999999</v>
      </c>
      <c r="F242" s="3">
        <v>18.799287</v>
      </c>
      <c r="G242" s="3">
        <v>19.538125000000001</v>
      </c>
      <c r="H242" s="3">
        <v>20.268295999999999</v>
      </c>
      <c r="I242" s="3">
        <v>19.239307</v>
      </c>
      <c r="J242" s="3">
        <v>20.926715999999999</v>
      </c>
      <c r="K242" s="3">
        <v>22.631216999999999</v>
      </c>
      <c r="L242" s="3">
        <v>22.832999999999998</v>
      </c>
      <c r="M242" s="3">
        <v>22.783999999999999</v>
      </c>
      <c r="N242" s="3">
        <f>SUM(B242:M242)</f>
        <v>234.67747699999998</v>
      </c>
    </row>
    <row r="243" spans="1:14" x14ac:dyDescent="0.2">
      <c r="A243" s="3" t="s">
        <v>15</v>
      </c>
      <c r="B243" s="3">
        <v>482.03300000000002</v>
      </c>
      <c r="C243" s="3">
        <v>444.75799999999998</v>
      </c>
      <c r="D243" s="3">
        <v>511.39</v>
      </c>
      <c r="E243" s="3">
        <v>524.00400000000002</v>
      </c>
      <c r="F243" s="3">
        <v>578.73900000000003</v>
      </c>
      <c r="G243" s="3">
        <v>586.07500000000005</v>
      </c>
      <c r="H243" s="3">
        <v>618.78399999999999</v>
      </c>
      <c r="I243" s="3">
        <v>598.98699999999997</v>
      </c>
      <c r="J243" s="3">
        <v>586.34799999999996</v>
      </c>
      <c r="K243" s="3">
        <v>567.38599999999997</v>
      </c>
      <c r="L243" s="3">
        <v>516.54600000000005</v>
      </c>
      <c r="M243" s="3">
        <v>510.375</v>
      </c>
      <c r="N243" s="3">
        <f>SUM(B243:M243)</f>
        <v>6525.4249999999993</v>
      </c>
    </row>
    <row r="244" spans="1:14" x14ac:dyDescent="0.2">
      <c r="A244" s="3"/>
      <c r="B244" s="3"/>
    </row>
    <row r="245" spans="1:14" x14ac:dyDescent="0.2">
      <c r="A245" s="3" t="s">
        <v>21</v>
      </c>
      <c r="B245" s="3"/>
    </row>
    <row r="246" spans="1:14" x14ac:dyDescent="0.2">
      <c r="A246" s="3" t="s">
        <v>17</v>
      </c>
      <c r="B246" s="3">
        <f t="shared" ref="B246:N246" si="84">(B238-B254)/B254%</f>
        <v>8.6384911286978419</v>
      </c>
      <c r="C246" s="3">
        <f t="shared" si="84"/>
        <v>3.2678443290471262</v>
      </c>
      <c r="D246" s="3">
        <f t="shared" si="84"/>
        <v>9.5327477595397152</v>
      </c>
      <c r="E246" s="3">
        <f t="shared" si="84"/>
        <v>3.1051517290049371</v>
      </c>
      <c r="F246" s="3">
        <f t="shared" si="84"/>
        <v>9.35508959441872</v>
      </c>
      <c r="G246" s="3">
        <f t="shared" si="84"/>
        <v>9.1464399137037482</v>
      </c>
      <c r="H246" s="3">
        <f t="shared" si="84"/>
        <v>9.5173730719868903</v>
      </c>
      <c r="I246" s="3">
        <f t="shared" si="84"/>
        <v>5.4938622963495938</v>
      </c>
      <c r="J246" s="3">
        <f t="shared" si="84"/>
        <v>7.0572557238394786</v>
      </c>
      <c r="K246" s="3">
        <f t="shared" si="84"/>
        <v>6.1116116127360485</v>
      </c>
      <c r="L246" s="3">
        <f t="shared" si="84"/>
        <v>7.3827244499223026</v>
      </c>
      <c r="M246" s="3">
        <f t="shared" si="84"/>
        <v>7.8140424142119524</v>
      </c>
      <c r="N246" s="3">
        <f t="shared" si="84"/>
        <v>7.2606194881495201</v>
      </c>
    </row>
    <row r="247" spans="1:14" x14ac:dyDescent="0.2">
      <c r="A247" s="3" t="s">
        <v>18</v>
      </c>
      <c r="B247" s="3">
        <f t="shared" ref="B247:N247" si="85">(B239-B255)/B255%</f>
        <v>3.9395797538749244</v>
      </c>
      <c r="C247" s="3">
        <f t="shared" si="85"/>
        <v>-6.41391877507081</v>
      </c>
      <c r="D247" s="3">
        <f t="shared" si="85"/>
        <v>0.22558476700914984</v>
      </c>
      <c r="E247" s="3">
        <f t="shared" si="85"/>
        <v>-0.13419925460309259</v>
      </c>
      <c r="F247" s="3">
        <f t="shared" si="85"/>
        <v>3.1016455878125924</v>
      </c>
      <c r="G247" s="3">
        <f t="shared" si="85"/>
        <v>7.6399681508322139</v>
      </c>
      <c r="H247" s="3">
        <f t="shared" si="85"/>
        <v>10.49943003427574</v>
      </c>
      <c r="I247" s="3">
        <f t="shared" si="85"/>
        <v>11.626341732902274</v>
      </c>
      <c r="J247" s="3">
        <f t="shared" si="85"/>
        <v>11.902406052388336</v>
      </c>
      <c r="K247" s="3">
        <f t="shared" si="85"/>
        <v>12.846613153693061</v>
      </c>
      <c r="L247" s="3">
        <f t="shared" si="85"/>
        <v>12.324055655286562</v>
      </c>
      <c r="M247" s="3">
        <f t="shared" si="85"/>
        <v>10.002275960170701</v>
      </c>
      <c r="N247" s="3">
        <f t="shared" si="85"/>
        <v>6.9445312226771838</v>
      </c>
    </row>
    <row r="248" spans="1:14" x14ac:dyDescent="0.2">
      <c r="A248" s="3" t="s">
        <v>22</v>
      </c>
      <c r="B248" s="3">
        <f>(B241-B257)/B257%</f>
        <v>6.176542605288935</v>
      </c>
      <c r="C248" s="3">
        <f t="shared" ref="C248:N248" si="86">(C241-C257)/C257%</f>
        <v>1.7911943383227882</v>
      </c>
      <c r="D248" s="3">
        <f t="shared" si="86"/>
        <v>5.627337640258407</v>
      </c>
      <c r="E248" s="3">
        <f t="shared" si="86"/>
        <v>6.0683808355178819</v>
      </c>
      <c r="F248" s="3">
        <f t="shared" si="86"/>
        <v>5.2580331061343699</v>
      </c>
      <c r="G248" s="3">
        <f t="shared" si="86"/>
        <v>4.4785152309864928</v>
      </c>
      <c r="H248" s="3">
        <f t="shared" si="86"/>
        <v>1.3967553038302791</v>
      </c>
      <c r="I248" s="3">
        <f t="shared" si="86"/>
        <v>1.2797881729920701</v>
      </c>
      <c r="J248" s="3">
        <f t="shared" si="86"/>
        <v>1.8230589637871983</v>
      </c>
      <c r="K248" s="3">
        <f t="shared" si="86"/>
        <v>1.3346866277594607</v>
      </c>
      <c r="L248" s="3">
        <f t="shared" si="86"/>
        <v>-2.1560025679434984</v>
      </c>
      <c r="M248" s="3">
        <f t="shared" si="86"/>
        <v>0.12335987439723012</v>
      </c>
      <c r="N248" s="3">
        <f t="shared" si="86"/>
        <v>2.7094111000893872</v>
      </c>
    </row>
    <row r="249" spans="1:14" x14ac:dyDescent="0.2">
      <c r="A249" s="3" t="s">
        <v>24</v>
      </c>
      <c r="B249" s="3">
        <f>(B242-B258)/B258%</f>
        <v>19.741003400612772</v>
      </c>
      <c r="C249" s="3">
        <f>(C242-C258)/C258%</f>
        <v>8.3967897071475974</v>
      </c>
      <c r="D249" s="3">
        <f>(D242-D258)/D258%</f>
        <v>3.610663589051653</v>
      </c>
      <c r="E249" s="3">
        <f t="shared" ref="E249:N249" si="87">(E242-E258)/E258%</f>
        <v>5.1908976032261052</v>
      </c>
      <c r="F249" s="3">
        <f t="shared" si="87"/>
        <v>5.3000122331887685</v>
      </c>
      <c r="G249" s="3">
        <f t="shared" si="87"/>
        <v>8.197164785033026</v>
      </c>
      <c r="H249" s="3">
        <f t="shared" si="87"/>
        <v>12.81688652873164</v>
      </c>
      <c r="I249" s="3">
        <f t="shared" si="87"/>
        <v>11.191452976140075</v>
      </c>
      <c r="J249" s="3">
        <f t="shared" si="87"/>
        <v>9.7696756827782636</v>
      </c>
      <c r="K249" s="3">
        <f t="shared" si="87"/>
        <v>16.198313720937676</v>
      </c>
      <c r="L249" s="3">
        <f t="shared" si="87"/>
        <v>19.530221572480187</v>
      </c>
      <c r="M249" s="3">
        <f t="shared" si="87"/>
        <v>23.308065751384984</v>
      </c>
      <c r="N249" s="3">
        <f t="shared" si="87"/>
        <v>11.96444513358778</v>
      </c>
    </row>
    <row r="250" spans="1:14" x14ac:dyDescent="0.2">
      <c r="A250" s="3" t="s">
        <v>19</v>
      </c>
      <c r="B250" s="3">
        <f>(B243-B259)/B259%</f>
        <v>10.793590960597426</v>
      </c>
      <c r="C250" s="3">
        <f t="shared" ref="C250:N250" si="88">(C243-C259)/C259%</f>
        <v>4.9866275762275372</v>
      </c>
      <c r="D250" s="3">
        <f t="shared" si="88"/>
        <v>8.346027623056921</v>
      </c>
      <c r="E250" s="3">
        <f t="shared" si="88"/>
        <v>6.6229868451842044</v>
      </c>
      <c r="F250" s="3">
        <f t="shared" si="88"/>
        <v>6.7977235736350829</v>
      </c>
      <c r="G250" s="3">
        <f t="shared" si="88"/>
        <v>5.1161330822347937</v>
      </c>
      <c r="H250" s="3">
        <f t="shared" si="88"/>
        <v>4.0733981986830603</v>
      </c>
      <c r="I250" s="3">
        <f t="shared" si="88"/>
        <v>2.8067363044381124</v>
      </c>
      <c r="J250" s="3">
        <f t="shared" si="88"/>
        <v>3.6520066679748044</v>
      </c>
      <c r="K250" s="3">
        <f t="shared" si="88"/>
        <v>3.448866847776531</v>
      </c>
      <c r="L250" s="3">
        <f t="shared" si="88"/>
        <v>-0.65448726702040128</v>
      </c>
      <c r="M250" s="3">
        <f t="shared" si="88"/>
        <v>0.58513300985798233</v>
      </c>
      <c r="N250" s="3">
        <f t="shared" si="88"/>
        <v>4.5687058185930418</v>
      </c>
    </row>
    <row r="252" spans="1:14" ht="15.75" x14ac:dyDescent="0.25">
      <c r="A252" s="80">
        <v>2004</v>
      </c>
      <c r="B252" s="80"/>
      <c r="C252" s="80"/>
      <c r="D252" s="80"/>
      <c r="E252" s="80"/>
      <c r="F252" s="80"/>
      <c r="G252" s="80"/>
      <c r="H252" s="80"/>
      <c r="I252" s="80"/>
      <c r="J252" s="80"/>
      <c r="K252" s="80"/>
      <c r="L252" s="80"/>
      <c r="M252" s="80"/>
      <c r="N252" s="80"/>
    </row>
    <row r="253" spans="1:14" x14ac:dyDescent="0.2">
      <c r="A253" s="5"/>
      <c r="B253" s="6" t="s">
        <v>0</v>
      </c>
      <c r="C253" s="7" t="s">
        <v>1</v>
      </c>
      <c r="D253" s="7" t="s">
        <v>2</v>
      </c>
      <c r="E253" s="7" t="s">
        <v>3</v>
      </c>
      <c r="F253" s="7" t="s">
        <v>4</v>
      </c>
      <c r="G253" s="7" t="s">
        <v>5</v>
      </c>
      <c r="H253" s="7" t="s">
        <v>6</v>
      </c>
      <c r="I253" s="7" t="s">
        <v>7</v>
      </c>
      <c r="J253" s="7" t="s">
        <v>8</v>
      </c>
      <c r="K253" s="7" t="s">
        <v>9</v>
      </c>
      <c r="L253" s="7" t="s">
        <v>10</v>
      </c>
      <c r="M253" s="7" t="s">
        <v>11</v>
      </c>
      <c r="N253" s="7" t="s">
        <v>12</v>
      </c>
    </row>
    <row r="254" spans="1:14" x14ac:dyDescent="0.2">
      <c r="A254" s="3" t="s">
        <v>25</v>
      </c>
      <c r="B254" s="3">
        <v>906.74400000000003</v>
      </c>
      <c r="C254" s="3">
        <v>918.37300000000005</v>
      </c>
      <c r="D254" s="3">
        <v>1077.2339999999999</v>
      </c>
      <c r="E254" s="3">
        <v>1205.867</v>
      </c>
      <c r="F254" s="3">
        <v>1298.6300000000001</v>
      </c>
      <c r="G254" s="3">
        <v>1368.7729999999999</v>
      </c>
      <c r="H254" s="3">
        <v>1509.261</v>
      </c>
      <c r="I254" s="3">
        <v>1489.808</v>
      </c>
      <c r="J254" s="3">
        <v>1471.521</v>
      </c>
      <c r="K254" s="3">
        <v>1335.327</v>
      </c>
      <c r="L254" s="3">
        <v>1113.979</v>
      </c>
      <c r="M254" s="3">
        <v>1090.0119999999999</v>
      </c>
      <c r="N254" s="3">
        <f>SUM(B254:M254)</f>
        <v>14785.528999999999</v>
      </c>
    </row>
    <row r="255" spans="1:14" x14ac:dyDescent="0.2">
      <c r="A255" s="3" t="s">
        <v>13</v>
      </c>
      <c r="B255" s="3">
        <v>329.42599999999999</v>
      </c>
      <c r="C255" s="3">
        <v>332.55799999999999</v>
      </c>
      <c r="D255" s="3">
        <v>382.11799999999999</v>
      </c>
      <c r="E255" s="3">
        <v>431.44799999999998</v>
      </c>
      <c r="F255" s="3">
        <v>445.31200000000001</v>
      </c>
      <c r="G255" s="3">
        <v>469.714</v>
      </c>
      <c r="H255" s="3">
        <v>514.06600000000003</v>
      </c>
      <c r="I255" s="3">
        <v>514.07399999999996</v>
      </c>
      <c r="J255" s="3">
        <v>491.178</v>
      </c>
      <c r="K255" s="3">
        <v>457.21</v>
      </c>
      <c r="L255" s="3">
        <v>370.99799999999999</v>
      </c>
      <c r="M255" s="3">
        <v>351.5</v>
      </c>
      <c r="N255" s="3">
        <f>SUM(B255:M255)</f>
        <v>5089.601999999999</v>
      </c>
    </row>
    <row r="256" spans="1:14" x14ac:dyDescent="0.2">
      <c r="A256" s="3" t="s">
        <v>14</v>
      </c>
      <c r="B256" s="3">
        <f>B255/B254%</f>
        <v>36.330651209161573</v>
      </c>
      <c r="C256" s="3">
        <f t="shared" ref="C256:M256" si="89">C255/C254%</f>
        <v>36.211648208298804</v>
      </c>
      <c r="D256" s="3">
        <f t="shared" si="89"/>
        <v>35.472144399452674</v>
      </c>
      <c r="E256" s="3">
        <f t="shared" si="89"/>
        <v>35.779070162795733</v>
      </c>
      <c r="F256" s="3">
        <f t="shared" si="89"/>
        <v>34.29090657077073</v>
      </c>
      <c r="G256" s="3">
        <f t="shared" si="89"/>
        <v>34.316427924864101</v>
      </c>
      <c r="H256" s="3">
        <f t="shared" si="89"/>
        <v>34.060775439105626</v>
      </c>
      <c r="I256" s="3">
        <f t="shared" si="89"/>
        <v>34.506057156358402</v>
      </c>
      <c r="J256" s="3">
        <f t="shared" si="89"/>
        <v>33.378932410750508</v>
      </c>
      <c r="K256" s="3">
        <f t="shared" si="89"/>
        <v>34.239553307916339</v>
      </c>
      <c r="L256" s="3">
        <f t="shared" si="89"/>
        <v>33.303859408480768</v>
      </c>
      <c r="M256" s="3">
        <f t="shared" si="89"/>
        <v>32.247351405305629</v>
      </c>
      <c r="N256" s="3">
        <v>34.4</v>
      </c>
    </row>
    <row r="257" spans="1:14" x14ac:dyDescent="0.2">
      <c r="A257" s="3" t="s">
        <v>16</v>
      </c>
      <c r="B257" s="3">
        <v>16.335999999999999</v>
      </c>
      <c r="C257" s="3">
        <v>15.967000000000001</v>
      </c>
      <c r="D257" s="3">
        <v>17.646000000000001</v>
      </c>
      <c r="E257" s="3">
        <v>17.928999999999998</v>
      </c>
      <c r="F257" s="3">
        <v>19.513000000000002</v>
      </c>
      <c r="G257" s="3">
        <v>19.827999999999999</v>
      </c>
      <c r="H257" s="3">
        <v>20.834</v>
      </c>
      <c r="I257" s="3">
        <v>20.393999999999998</v>
      </c>
      <c r="J257" s="3">
        <v>20.131</v>
      </c>
      <c r="K257" s="3">
        <v>19.704999999999998</v>
      </c>
      <c r="L257" s="3">
        <v>18.692</v>
      </c>
      <c r="M257" s="3">
        <v>17.834</v>
      </c>
      <c r="N257" s="3">
        <f>SUM(B257:M257)</f>
        <v>224.80900000000003</v>
      </c>
    </row>
    <row r="258" spans="1:14" x14ac:dyDescent="0.2">
      <c r="A258" s="3" t="s">
        <v>23</v>
      </c>
      <c r="B258" s="3">
        <v>13.032063000000001</v>
      </c>
      <c r="C258" s="3">
        <v>14.911163</v>
      </c>
      <c r="D258" s="3">
        <v>17.521792999999999</v>
      </c>
      <c r="E258" s="3">
        <v>16.859954999999999</v>
      </c>
      <c r="F258" s="3">
        <v>17.853072000000001</v>
      </c>
      <c r="G258" s="3">
        <v>18.05789</v>
      </c>
      <c r="H258" s="3">
        <v>17.965658000000001</v>
      </c>
      <c r="I258" s="3">
        <v>17.302865000000001</v>
      </c>
      <c r="J258" s="3">
        <v>19.064205000000001</v>
      </c>
      <c r="K258" s="3">
        <v>19.476372999999999</v>
      </c>
      <c r="L258" s="3">
        <v>19.102281999999999</v>
      </c>
      <c r="M258" s="3">
        <v>18.477298999999999</v>
      </c>
      <c r="N258" s="3">
        <v>209.6</v>
      </c>
    </row>
    <row r="259" spans="1:14" x14ac:dyDescent="0.2">
      <c r="A259" s="3" t="s">
        <v>15</v>
      </c>
      <c r="B259" s="3">
        <v>435.07299999999998</v>
      </c>
      <c r="C259" s="3">
        <v>423.63299999999998</v>
      </c>
      <c r="D259" s="3">
        <v>471.99700000000001</v>
      </c>
      <c r="E259" s="3">
        <v>491.45499999999998</v>
      </c>
      <c r="F259" s="3">
        <v>541.90200000000004</v>
      </c>
      <c r="G259" s="3">
        <v>557.54999999999995</v>
      </c>
      <c r="H259" s="3">
        <v>594.56500000000005</v>
      </c>
      <c r="I259" s="3">
        <v>582.63400000000001</v>
      </c>
      <c r="J259" s="3">
        <v>565.68899999999996</v>
      </c>
      <c r="K259" s="3">
        <v>548.47</v>
      </c>
      <c r="L259" s="3">
        <v>519.94899999999996</v>
      </c>
      <c r="M259" s="3">
        <v>507.40600000000001</v>
      </c>
      <c r="N259" s="3">
        <f>SUM(B259:M259)</f>
        <v>6240.3229999999994</v>
      </c>
    </row>
    <row r="260" spans="1:14" x14ac:dyDescent="0.2">
      <c r="A260" s="2"/>
      <c r="B260" s="3"/>
    </row>
    <row r="261" spans="1:14" x14ac:dyDescent="0.2">
      <c r="A261" s="9" t="s">
        <v>26</v>
      </c>
    </row>
    <row r="262" spans="1:14" x14ac:dyDescent="0.2">
      <c r="A262" s="4" t="s">
        <v>20</v>
      </c>
    </row>
  </sheetData>
  <mergeCells count="17">
    <mergeCell ref="A236:N236"/>
    <mergeCell ref="A252:N252"/>
    <mergeCell ref="A36:N36"/>
    <mergeCell ref="M1:N1"/>
    <mergeCell ref="A220:N220"/>
    <mergeCell ref="A204:N204"/>
    <mergeCell ref="A188:N188"/>
    <mergeCell ref="A172:N172"/>
    <mergeCell ref="A155:N155"/>
    <mergeCell ref="A138:N138"/>
    <mergeCell ref="A87:N87"/>
    <mergeCell ref="A121:N121"/>
    <mergeCell ref="A104:N104"/>
    <mergeCell ref="A70:N70"/>
    <mergeCell ref="A53:N53"/>
    <mergeCell ref="A19:N19"/>
    <mergeCell ref="A2:N2"/>
  </mergeCells>
  <phoneticPr fontId="2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2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U88"/>
  <sheetViews>
    <sheetView tabSelected="1" zoomScale="90" zoomScaleNormal="90" workbookViewId="0">
      <selection activeCell="A2" sqref="A2"/>
    </sheetView>
  </sheetViews>
  <sheetFormatPr baseColWidth="10" defaultRowHeight="12.75" outlineLevelCol="1" x14ac:dyDescent="0.2"/>
  <cols>
    <col min="1" max="1" width="40.140625" customWidth="1"/>
    <col min="2" max="9" width="12.5703125" customWidth="1"/>
    <col min="10" max="14" width="12.5703125" customWidth="1" outlineLevel="1"/>
    <col min="15" max="16" width="12.5703125" customWidth="1"/>
    <col min="17" max="17" width="11.42578125" style="31"/>
    <col min="18" max="19" width="11.42578125" style="31" customWidth="1"/>
    <col min="20" max="16384" width="11.42578125" style="31"/>
  </cols>
  <sheetData>
    <row r="2" spans="1:21" ht="23.25" customHeight="1" x14ac:dyDescent="0.2"/>
    <row r="3" spans="1:21" ht="18" customHeight="1" x14ac:dyDescent="0.25">
      <c r="A3" s="81">
        <v>2019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</row>
    <row r="4" spans="1:21" ht="25.5" x14ac:dyDescent="0.2">
      <c r="A4" s="28"/>
      <c r="B4" s="29" t="s">
        <v>0</v>
      </c>
      <c r="C4" s="30" t="s">
        <v>1</v>
      </c>
      <c r="D4" s="30" t="s">
        <v>2</v>
      </c>
      <c r="E4" s="30" t="s">
        <v>3</v>
      </c>
      <c r="F4" s="30" t="s">
        <v>4</v>
      </c>
      <c r="G4" s="30" t="s">
        <v>5</v>
      </c>
      <c r="H4" s="30" t="s">
        <v>6</v>
      </c>
      <c r="I4" s="30" t="s">
        <v>7</v>
      </c>
      <c r="J4" s="30" t="s">
        <v>8</v>
      </c>
      <c r="K4" s="30" t="s">
        <v>9</v>
      </c>
      <c r="L4" s="30" t="s">
        <v>10</v>
      </c>
      <c r="M4" s="30" t="s">
        <v>11</v>
      </c>
      <c r="N4" s="49" t="s">
        <v>41</v>
      </c>
      <c r="O4" s="30" t="s">
        <v>12</v>
      </c>
      <c r="P4" s="49" t="s">
        <v>42</v>
      </c>
    </row>
    <row r="5" spans="1:21" ht="13.5" thickBot="1" x14ac:dyDescent="0.25">
      <c r="A5" s="33" t="s">
        <v>37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21" x14ac:dyDescent="0.2">
      <c r="A6" s="34" t="s">
        <v>33</v>
      </c>
      <c r="B6" s="37">
        <v>1830923</v>
      </c>
      <c r="C6" s="37">
        <v>1863688</v>
      </c>
      <c r="D6" s="37">
        <v>2365089</v>
      </c>
      <c r="E6" s="37">
        <v>2744184</v>
      </c>
      <c r="F6" s="37">
        <v>2877161</v>
      </c>
      <c r="G6" s="62">
        <v>2985210</v>
      </c>
      <c r="H6" s="37">
        <v>3161400</v>
      </c>
      <c r="I6" s="37">
        <v>3151020</v>
      </c>
      <c r="J6" s="37">
        <v>2977411</v>
      </c>
      <c r="K6" s="37">
        <v>2848057</v>
      </c>
      <c r="L6" s="37">
        <v>2391208</v>
      </c>
      <c r="M6" s="37">
        <v>2466838</v>
      </c>
      <c r="N6" s="67">
        <v>11.600874226557867</v>
      </c>
      <c r="O6" s="62">
        <f>SUM(B6:M6)</f>
        <v>31662189</v>
      </c>
      <c r="P6" s="71">
        <v>17.105622116297742</v>
      </c>
      <c r="R6" s="83"/>
      <c r="U6" s="52"/>
    </row>
    <row r="7" spans="1:21" x14ac:dyDescent="0.2">
      <c r="A7" s="35" t="s">
        <v>34</v>
      </c>
      <c r="B7" s="38">
        <v>1448127</v>
      </c>
      <c r="C7" s="38">
        <v>1506199</v>
      </c>
      <c r="D7" s="38">
        <v>1831123</v>
      </c>
      <c r="E7" s="38">
        <v>2094419</v>
      </c>
      <c r="F7" s="38">
        <v>2218620</v>
      </c>
      <c r="G7" s="63">
        <v>2278897</v>
      </c>
      <c r="H7" s="38">
        <v>2356272</v>
      </c>
      <c r="I7" s="38">
        <v>2365050</v>
      </c>
      <c r="J7" s="38">
        <v>2246090</v>
      </c>
      <c r="K7" s="38">
        <v>2107842</v>
      </c>
      <c r="L7" s="38">
        <v>1862657</v>
      </c>
      <c r="M7" s="38">
        <v>2003019</v>
      </c>
      <c r="N7" s="68">
        <v>10.543107539818321</v>
      </c>
      <c r="O7" s="63">
        <f>SUM(B7:M7)</f>
        <v>24318315</v>
      </c>
      <c r="P7" s="70">
        <v>20.010431563627627</v>
      </c>
      <c r="R7" s="83"/>
      <c r="U7" s="52"/>
    </row>
    <row r="8" spans="1:21" x14ac:dyDescent="0.2">
      <c r="A8" s="35" t="s">
        <v>13</v>
      </c>
      <c r="B8" s="38">
        <v>376568</v>
      </c>
      <c r="C8" s="38">
        <v>350308</v>
      </c>
      <c r="D8" s="38">
        <v>512190</v>
      </c>
      <c r="E8" s="38">
        <v>624270</v>
      </c>
      <c r="F8" s="38">
        <v>633302</v>
      </c>
      <c r="G8" s="63">
        <v>690164</v>
      </c>
      <c r="H8" s="38">
        <v>789696</v>
      </c>
      <c r="I8" s="38">
        <v>776420</v>
      </c>
      <c r="J8" s="38">
        <v>723236</v>
      </c>
      <c r="K8" s="38">
        <v>733498</v>
      </c>
      <c r="L8" s="38">
        <v>523172</v>
      </c>
      <c r="M8" s="38">
        <v>457040</v>
      </c>
      <c r="N8" s="68">
        <v>16.42551457102099</v>
      </c>
      <c r="O8" s="63">
        <f t="shared" ref="O8:O10" si="0">SUM(B8:M8)</f>
        <v>7189864</v>
      </c>
      <c r="P8" s="70">
        <v>7.6439746680041321</v>
      </c>
      <c r="R8" s="83"/>
      <c r="U8" s="52"/>
    </row>
    <row r="9" spans="1:21" x14ac:dyDescent="0.2">
      <c r="A9" s="35" t="s">
        <v>35</v>
      </c>
      <c r="B9" s="38">
        <v>18171</v>
      </c>
      <c r="C9" s="38">
        <v>17263</v>
      </c>
      <c r="D9" s="38">
        <v>20909</v>
      </c>
      <c r="E9" s="38">
        <v>22842</v>
      </c>
      <c r="F9" s="38">
        <v>24377</v>
      </c>
      <c r="G9" s="63">
        <v>24321</v>
      </c>
      <c r="H9" s="38">
        <v>25169</v>
      </c>
      <c r="I9" s="38">
        <v>24696</v>
      </c>
      <c r="J9" s="38">
        <v>24231</v>
      </c>
      <c r="K9" s="38">
        <v>23557</v>
      </c>
      <c r="L9" s="38">
        <v>20600</v>
      </c>
      <c r="M9" s="38">
        <v>20666</v>
      </c>
      <c r="N9" s="68">
        <v>5.058207513598699</v>
      </c>
      <c r="O9" s="63">
        <f t="shared" si="0"/>
        <v>266802</v>
      </c>
      <c r="P9" s="70">
        <v>10.704386649184245</v>
      </c>
      <c r="R9" s="83"/>
      <c r="U9" s="52"/>
    </row>
    <row r="10" spans="1:21" ht="13.5" thickBot="1" x14ac:dyDescent="0.25">
      <c r="A10" s="36" t="s">
        <v>36</v>
      </c>
      <c r="B10" s="39">
        <v>21225661.450000003</v>
      </c>
      <c r="C10" s="39">
        <v>20218976.879999999</v>
      </c>
      <c r="D10" s="39">
        <v>25196664.939999998</v>
      </c>
      <c r="E10" s="73">
        <v>23535265.109999999</v>
      </c>
      <c r="F10" s="39">
        <v>23661445.829999998</v>
      </c>
      <c r="G10" s="39">
        <v>22146220.91</v>
      </c>
      <c r="H10" s="39">
        <v>23347736.43</v>
      </c>
      <c r="I10" s="39">
        <v>23575087.920000002</v>
      </c>
      <c r="J10" s="39">
        <v>24913342.609999999</v>
      </c>
      <c r="K10" s="39">
        <v>26646453.59</v>
      </c>
      <c r="L10" s="66">
        <v>26606020.960000001</v>
      </c>
      <c r="M10" s="66">
        <v>22733163.280000001</v>
      </c>
      <c r="N10" s="69">
        <v>-3.1967245127298347</v>
      </c>
      <c r="O10" s="66">
        <f t="shared" si="0"/>
        <v>283806039.91000009</v>
      </c>
      <c r="P10" s="72">
        <v>-3.9336970668939064</v>
      </c>
      <c r="R10" s="83"/>
      <c r="U10" s="52"/>
    </row>
    <row r="11" spans="1:21" ht="13.5" thickBot="1" x14ac:dyDescent="0.25">
      <c r="A11" s="33" t="s">
        <v>38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1"/>
      <c r="O11" s="31"/>
      <c r="P11" s="31"/>
      <c r="R11" s="83"/>
      <c r="U11" s="52"/>
    </row>
    <row r="12" spans="1:21" x14ac:dyDescent="0.2">
      <c r="A12" s="34" t="s">
        <v>33</v>
      </c>
      <c r="B12" s="37">
        <v>365995</v>
      </c>
      <c r="C12" s="37">
        <v>359455</v>
      </c>
      <c r="D12" s="37">
        <v>477533</v>
      </c>
      <c r="E12" s="37">
        <v>653258</v>
      </c>
      <c r="F12" s="37">
        <v>674101</v>
      </c>
      <c r="G12" s="62">
        <v>721565</v>
      </c>
      <c r="H12" s="37">
        <v>798453</v>
      </c>
      <c r="I12" s="37">
        <v>823653</v>
      </c>
      <c r="J12" s="37">
        <v>762361</v>
      </c>
      <c r="K12" s="37">
        <v>703405</v>
      </c>
      <c r="L12" s="37">
        <v>493201</v>
      </c>
      <c r="M12" s="37">
        <v>477309</v>
      </c>
      <c r="N12" s="67">
        <v>15.175740435984924</v>
      </c>
      <c r="O12" s="62">
        <f>SUM(B12:M12)</f>
        <v>7310289</v>
      </c>
      <c r="P12" s="71">
        <v>7.3751314044861056</v>
      </c>
      <c r="R12" s="83"/>
      <c r="U12" s="52"/>
    </row>
    <row r="13" spans="1:21" x14ac:dyDescent="0.2">
      <c r="A13" s="35" t="s">
        <v>34</v>
      </c>
      <c r="B13" s="38">
        <v>364047</v>
      </c>
      <c r="C13" s="38">
        <v>358353</v>
      </c>
      <c r="D13" s="38">
        <v>475133</v>
      </c>
      <c r="E13" s="38">
        <v>647740</v>
      </c>
      <c r="F13" s="38">
        <v>670735</v>
      </c>
      <c r="G13" s="63">
        <v>717883</v>
      </c>
      <c r="H13" s="38">
        <v>792947</v>
      </c>
      <c r="I13" s="38">
        <v>818121</v>
      </c>
      <c r="J13" s="38">
        <v>758113</v>
      </c>
      <c r="K13" s="38">
        <v>697615</v>
      </c>
      <c r="L13" s="38">
        <v>489377</v>
      </c>
      <c r="M13" s="38">
        <v>472187</v>
      </c>
      <c r="N13" s="68">
        <v>14.898530270585946</v>
      </c>
      <c r="O13" s="63">
        <f>SUM(B13:M13)</f>
        <v>7262251</v>
      </c>
      <c r="P13" s="70">
        <v>7.3831750954597224</v>
      </c>
      <c r="R13" s="83"/>
      <c r="U13" s="52"/>
    </row>
    <row r="14" spans="1:21" x14ac:dyDescent="0.2">
      <c r="A14" s="35" t="s">
        <v>13</v>
      </c>
      <c r="B14" s="38">
        <v>1948</v>
      </c>
      <c r="C14" s="38">
        <v>1052</v>
      </c>
      <c r="D14" s="38">
        <v>2382</v>
      </c>
      <c r="E14" s="38">
        <v>5518</v>
      </c>
      <c r="F14" s="38">
        <v>3364</v>
      </c>
      <c r="G14" s="63">
        <v>3618</v>
      </c>
      <c r="H14" s="38">
        <v>5506</v>
      </c>
      <c r="I14" s="38">
        <v>5532</v>
      </c>
      <c r="J14" s="38">
        <v>4212</v>
      </c>
      <c r="K14" s="38">
        <v>5790</v>
      </c>
      <c r="L14" s="38">
        <v>3796</v>
      </c>
      <c r="M14" s="38">
        <v>5064</v>
      </c>
      <c r="N14" s="68">
        <v>46.443030653556967</v>
      </c>
      <c r="O14" s="63">
        <f t="shared" ref="O14:O16" si="1">SUM(B14:M14)</f>
        <v>47782</v>
      </c>
      <c r="P14" s="70">
        <v>3.1384907615265067</v>
      </c>
      <c r="R14" s="83"/>
      <c r="U14" s="52"/>
    </row>
    <row r="15" spans="1:21" x14ac:dyDescent="0.2">
      <c r="A15" s="35" t="s">
        <v>35</v>
      </c>
      <c r="B15" s="38">
        <v>3187</v>
      </c>
      <c r="C15" s="38">
        <v>2854</v>
      </c>
      <c r="D15" s="38">
        <v>3499</v>
      </c>
      <c r="E15" s="38">
        <v>4547</v>
      </c>
      <c r="F15" s="38">
        <v>4868</v>
      </c>
      <c r="G15" s="63">
        <v>4951</v>
      </c>
      <c r="H15" s="38">
        <v>5306</v>
      </c>
      <c r="I15" s="38">
        <v>5366</v>
      </c>
      <c r="J15" s="38">
        <v>5076</v>
      </c>
      <c r="K15" s="38">
        <v>4906</v>
      </c>
      <c r="L15" s="38">
        <v>3642</v>
      </c>
      <c r="M15" s="38">
        <v>3708</v>
      </c>
      <c r="N15" s="68">
        <v>13.394495412844037</v>
      </c>
      <c r="O15" s="63">
        <f t="shared" si="1"/>
        <v>51910</v>
      </c>
      <c r="P15" s="70">
        <v>6.5104540698032292</v>
      </c>
      <c r="R15" s="83"/>
      <c r="U15" s="52"/>
    </row>
    <row r="16" spans="1:21" ht="13.5" thickBot="1" x14ac:dyDescent="0.25">
      <c r="A16" s="36" t="s">
        <v>36</v>
      </c>
      <c r="B16" s="66">
        <v>1334960</v>
      </c>
      <c r="C16" s="66">
        <v>1233616</v>
      </c>
      <c r="D16" s="66">
        <v>1347736</v>
      </c>
      <c r="E16" s="66">
        <v>1333546</v>
      </c>
      <c r="F16" s="66">
        <v>1417094</v>
      </c>
      <c r="G16" s="39">
        <v>1205271</v>
      </c>
      <c r="H16" s="39">
        <v>1246516</v>
      </c>
      <c r="I16" s="39">
        <v>1310485</v>
      </c>
      <c r="J16" s="39">
        <v>1248688</v>
      </c>
      <c r="K16" s="39">
        <v>1610097</v>
      </c>
      <c r="L16" s="66">
        <v>1562646</v>
      </c>
      <c r="M16" s="66">
        <v>1571571</v>
      </c>
      <c r="N16" s="69">
        <v>34.212872580818718</v>
      </c>
      <c r="O16" s="66">
        <f t="shared" si="1"/>
        <v>16422226</v>
      </c>
      <c r="P16" s="72">
        <v>3.7401400213617606</v>
      </c>
      <c r="R16" s="83"/>
      <c r="U16" s="52"/>
    </row>
    <row r="17" spans="1:21" ht="13.5" thickBot="1" x14ac:dyDescent="0.25">
      <c r="A17" s="33" t="s">
        <v>39</v>
      </c>
      <c r="B17" s="32"/>
      <c r="C17" s="32"/>
      <c r="D17" s="32"/>
      <c r="E17" s="32"/>
      <c r="F17" s="32"/>
      <c r="G17" s="31"/>
      <c r="H17" s="32"/>
      <c r="I17" s="32"/>
      <c r="J17" s="32"/>
      <c r="K17" s="32"/>
      <c r="L17" s="32"/>
      <c r="M17" s="32"/>
      <c r="N17" s="31"/>
      <c r="O17" s="31"/>
      <c r="P17" s="31"/>
      <c r="R17" s="83"/>
      <c r="U17" s="52"/>
    </row>
    <row r="18" spans="1:21" x14ac:dyDescent="0.2">
      <c r="A18" s="34" t="s">
        <v>33</v>
      </c>
      <c r="B18" s="37">
        <v>26163</v>
      </c>
      <c r="C18" s="37">
        <v>27987</v>
      </c>
      <c r="D18" s="37">
        <v>29792</v>
      </c>
      <c r="E18" s="37">
        <v>32974</v>
      </c>
      <c r="F18" s="37">
        <v>39205</v>
      </c>
      <c r="G18" s="62">
        <v>61928</v>
      </c>
      <c r="H18" s="37">
        <v>96156</v>
      </c>
      <c r="I18" s="37">
        <v>93543</v>
      </c>
      <c r="J18" s="37">
        <v>63392</v>
      </c>
      <c r="K18" s="37">
        <v>35783</v>
      </c>
      <c r="L18" s="37">
        <v>23461</v>
      </c>
      <c r="M18" s="37">
        <v>24941</v>
      </c>
      <c r="N18" s="67">
        <v>-14.085380560245323</v>
      </c>
      <c r="O18" s="62">
        <f>SUM(B18:M18)</f>
        <v>555325</v>
      </c>
      <c r="P18" s="71">
        <v>2.9222391910325602</v>
      </c>
      <c r="R18" s="83"/>
      <c r="U18" s="52"/>
    </row>
    <row r="19" spans="1:21" x14ac:dyDescent="0.2">
      <c r="A19" s="35" t="s">
        <v>34</v>
      </c>
      <c r="B19" s="38">
        <v>25906</v>
      </c>
      <c r="C19" s="38">
        <v>27987</v>
      </c>
      <c r="D19" s="38">
        <v>29792</v>
      </c>
      <c r="E19" s="38">
        <v>32974</v>
      </c>
      <c r="F19" s="38">
        <v>39205</v>
      </c>
      <c r="G19" s="63">
        <v>61928</v>
      </c>
      <c r="H19" s="38">
        <v>96156</v>
      </c>
      <c r="I19" s="38">
        <v>93543</v>
      </c>
      <c r="J19" s="38">
        <v>63392</v>
      </c>
      <c r="K19" s="38">
        <v>35783</v>
      </c>
      <c r="L19" s="38">
        <v>23461</v>
      </c>
      <c r="M19" s="38">
        <v>24941</v>
      </c>
      <c r="N19" s="68">
        <v>-10.8</v>
      </c>
      <c r="O19" s="63">
        <f>SUM(B19:M19)</f>
        <v>555068</v>
      </c>
      <c r="P19" s="70">
        <v>5.4637416255942357</v>
      </c>
      <c r="R19" s="83"/>
      <c r="U19" s="52"/>
    </row>
    <row r="20" spans="1:21" x14ac:dyDescent="0.2">
      <c r="A20" s="35" t="s">
        <v>13</v>
      </c>
      <c r="B20" s="50">
        <v>0</v>
      </c>
      <c r="C20" s="50">
        <v>0</v>
      </c>
      <c r="D20" s="50">
        <v>0</v>
      </c>
      <c r="E20" s="50">
        <v>0</v>
      </c>
      <c r="F20" s="50">
        <v>0</v>
      </c>
      <c r="G20" s="64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70" t="s">
        <v>32</v>
      </c>
      <c r="O20" s="63">
        <f t="shared" ref="O20:O22" si="2">SUM(B20:M20)</f>
        <v>0</v>
      </c>
      <c r="P20" s="70" t="s">
        <v>32</v>
      </c>
      <c r="R20" s="83"/>
      <c r="U20" s="52"/>
    </row>
    <row r="21" spans="1:21" x14ac:dyDescent="0.2">
      <c r="A21" s="35" t="s">
        <v>35</v>
      </c>
      <c r="B21" s="38">
        <v>381</v>
      </c>
      <c r="C21" s="38">
        <v>350</v>
      </c>
      <c r="D21" s="38">
        <v>381</v>
      </c>
      <c r="E21" s="38">
        <v>408</v>
      </c>
      <c r="F21" s="38">
        <v>483</v>
      </c>
      <c r="G21" s="63">
        <v>646</v>
      </c>
      <c r="H21" s="38">
        <v>807</v>
      </c>
      <c r="I21" s="38">
        <v>809</v>
      </c>
      <c r="J21" s="38">
        <v>652</v>
      </c>
      <c r="K21" s="38">
        <v>425</v>
      </c>
      <c r="L21" s="38">
        <v>340</v>
      </c>
      <c r="M21" s="38">
        <v>346</v>
      </c>
      <c r="N21" s="68">
        <v>-15.609756097560975</v>
      </c>
      <c r="O21" s="63">
        <f t="shared" si="2"/>
        <v>6028</v>
      </c>
      <c r="P21" s="70">
        <v>-5.0110305704380709</v>
      </c>
      <c r="R21" s="83"/>
      <c r="U21" s="52"/>
    </row>
    <row r="22" spans="1:21" ht="13.5" thickBot="1" x14ac:dyDescent="0.25">
      <c r="A22" s="36" t="s">
        <v>36</v>
      </c>
      <c r="B22" s="39">
        <v>3592</v>
      </c>
      <c r="C22" s="39">
        <v>4724</v>
      </c>
      <c r="D22" s="39">
        <v>4668</v>
      </c>
      <c r="E22" s="39">
        <v>1463</v>
      </c>
      <c r="F22" s="39">
        <v>6059</v>
      </c>
      <c r="G22" s="39">
        <v>6191</v>
      </c>
      <c r="H22" s="39">
        <v>2298</v>
      </c>
      <c r="I22" s="39">
        <v>2075</v>
      </c>
      <c r="J22" s="39">
        <v>1176</v>
      </c>
      <c r="K22" s="39">
        <v>1972</v>
      </c>
      <c r="L22" s="66">
        <v>1537</v>
      </c>
      <c r="M22" s="66">
        <v>2251</v>
      </c>
      <c r="N22" s="69">
        <v>-57.727699530516432</v>
      </c>
      <c r="O22" s="66">
        <f t="shared" si="2"/>
        <v>38006</v>
      </c>
      <c r="P22" s="72">
        <v>-40.854933920022312</v>
      </c>
      <c r="R22" s="83"/>
      <c r="U22" s="52"/>
    </row>
    <row r="23" spans="1:21" ht="13.5" thickBot="1" x14ac:dyDescent="0.25">
      <c r="A23" s="33" t="s">
        <v>40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1"/>
      <c r="O23" s="31"/>
      <c r="P23" s="31"/>
      <c r="R23" s="83"/>
      <c r="U23" s="52"/>
    </row>
    <row r="24" spans="1:21" x14ac:dyDescent="0.2">
      <c r="A24" s="34" t="s">
        <v>33</v>
      </c>
      <c r="B24" s="37">
        <f>SUM(B6+B12+B18)</f>
        <v>2223081</v>
      </c>
      <c r="C24" s="37">
        <f t="shared" ref="C24:L24" si="3">SUM(C6+C12+C18)</f>
        <v>2251130</v>
      </c>
      <c r="D24" s="37">
        <f t="shared" si="3"/>
        <v>2872414</v>
      </c>
      <c r="E24" s="37">
        <f t="shared" si="3"/>
        <v>3430416</v>
      </c>
      <c r="F24" s="37">
        <f t="shared" si="3"/>
        <v>3590467</v>
      </c>
      <c r="G24" s="37">
        <f t="shared" si="3"/>
        <v>3768703</v>
      </c>
      <c r="H24" s="37">
        <f t="shared" si="3"/>
        <v>4056009</v>
      </c>
      <c r="I24" s="37">
        <f t="shared" si="3"/>
        <v>4068216</v>
      </c>
      <c r="J24" s="37">
        <f t="shared" si="3"/>
        <v>3803164</v>
      </c>
      <c r="K24" s="37">
        <f t="shared" si="3"/>
        <v>3587245</v>
      </c>
      <c r="L24" s="40">
        <f t="shared" si="3"/>
        <v>2907870</v>
      </c>
      <c r="M24" s="40">
        <f t="shared" ref="M24" si="4">SUM(M6+M12+M18)</f>
        <v>2969088</v>
      </c>
      <c r="N24" s="67">
        <v>11.87820571757581</v>
      </c>
      <c r="O24" s="62">
        <f>SUM(B24:M24)</f>
        <v>39527803</v>
      </c>
      <c r="P24" s="71">
        <v>14.956442806883846</v>
      </c>
      <c r="R24" s="83"/>
      <c r="U24" s="52"/>
    </row>
    <row r="25" spans="1:21" x14ac:dyDescent="0.2">
      <c r="A25" s="35" t="s">
        <v>34</v>
      </c>
      <c r="B25" s="38">
        <f>SUM(B7+B13+B19)</f>
        <v>1838080</v>
      </c>
      <c r="C25" s="38">
        <f t="shared" ref="C25:L25" si="5">SUM(C7+C13+C19)</f>
        <v>1892539</v>
      </c>
      <c r="D25" s="38">
        <f t="shared" si="5"/>
        <v>2336048</v>
      </c>
      <c r="E25" s="38">
        <f t="shared" si="5"/>
        <v>2775133</v>
      </c>
      <c r="F25" s="38">
        <f t="shared" si="5"/>
        <v>2928560</v>
      </c>
      <c r="G25" s="38">
        <f t="shared" si="5"/>
        <v>3058708</v>
      </c>
      <c r="H25" s="38">
        <f t="shared" si="5"/>
        <v>3245375</v>
      </c>
      <c r="I25" s="38">
        <f t="shared" si="5"/>
        <v>3276714</v>
      </c>
      <c r="J25" s="38">
        <f t="shared" si="5"/>
        <v>3067595</v>
      </c>
      <c r="K25" s="38">
        <f t="shared" si="5"/>
        <v>2841240</v>
      </c>
      <c r="L25" s="41">
        <f t="shared" si="5"/>
        <v>2375495</v>
      </c>
      <c r="M25" s="41">
        <f t="shared" ref="M25" si="6">SUM(M7+M13+M19)</f>
        <v>2500147</v>
      </c>
      <c r="N25" s="68">
        <v>11.072159067686222</v>
      </c>
      <c r="O25" s="63">
        <f>SUM(B25:M25)</f>
        <v>32135634</v>
      </c>
      <c r="P25" s="70">
        <v>16.634076210849891</v>
      </c>
      <c r="R25" s="83"/>
      <c r="U25" s="52"/>
    </row>
    <row r="26" spans="1:21" x14ac:dyDescent="0.2">
      <c r="A26" s="35" t="s">
        <v>13</v>
      </c>
      <c r="B26" s="38">
        <f>SUM(B8+B14+B20)</f>
        <v>378516</v>
      </c>
      <c r="C26" s="38">
        <f t="shared" ref="C26:L26" si="7">SUM(C8+C14+C20)</f>
        <v>351360</v>
      </c>
      <c r="D26" s="38">
        <f t="shared" si="7"/>
        <v>514572</v>
      </c>
      <c r="E26" s="38">
        <f t="shared" si="7"/>
        <v>629788</v>
      </c>
      <c r="F26" s="38">
        <f t="shared" si="7"/>
        <v>636666</v>
      </c>
      <c r="G26" s="38">
        <f t="shared" si="7"/>
        <v>693782</v>
      </c>
      <c r="H26" s="38">
        <f t="shared" si="7"/>
        <v>795202</v>
      </c>
      <c r="I26" s="38">
        <f t="shared" si="7"/>
        <v>781952</v>
      </c>
      <c r="J26" s="38">
        <f t="shared" si="7"/>
        <v>727448</v>
      </c>
      <c r="K26" s="38">
        <f t="shared" si="7"/>
        <v>739288</v>
      </c>
      <c r="L26" s="41">
        <f t="shared" si="7"/>
        <v>526968</v>
      </c>
      <c r="M26" s="41">
        <f t="shared" ref="M26" si="8">SUM(M8+M14+M20)</f>
        <v>462104</v>
      </c>
      <c r="N26" s="68">
        <v>16.687625309960659</v>
      </c>
      <c r="O26" s="63">
        <f t="shared" ref="O26:O28" si="9">SUM(B26:M26)</f>
        <v>7237646</v>
      </c>
      <c r="P26" s="70">
        <v>7.6129396392426107</v>
      </c>
      <c r="R26" s="83"/>
      <c r="U26" s="52"/>
    </row>
    <row r="27" spans="1:21" x14ac:dyDescent="0.2">
      <c r="A27" s="35" t="s">
        <v>35</v>
      </c>
      <c r="B27" s="38">
        <f>SUM(B9+B15+B21)</f>
        <v>21739</v>
      </c>
      <c r="C27" s="38">
        <f t="shared" ref="C27:L27" si="10">SUM(C9+C15+C21)</f>
        <v>20467</v>
      </c>
      <c r="D27" s="38">
        <f t="shared" si="10"/>
        <v>24789</v>
      </c>
      <c r="E27" s="38">
        <f t="shared" si="10"/>
        <v>27797</v>
      </c>
      <c r="F27" s="38">
        <f t="shared" si="10"/>
        <v>29728</v>
      </c>
      <c r="G27" s="38">
        <f t="shared" si="10"/>
        <v>29918</v>
      </c>
      <c r="H27" s="38">
        <f t="shared" si="10"/>
        <v>31282</v>
      </c>
      <c r="I27" s="38">
        <f t="shared" si="10"/>
        <v>30871</v>
      </c>
      <c r="J27" s="38">
        <f t="shared" si="10"/>
        <v>29959</v>
      </c>
      <c r="K27" s="38">
        <f t="shared" si="10"/>
        <v>28888</v>
      </c>
      <c r="L27" s="41">
        <f t="shared" si="10"/>
        <v>24582</v>
      </c>
      <c r="M27" s="41">
        <f t="shared" ref="M27" si="11">SUM(M9+M15+M21)</f>
        <v>24720</v>
      </c>
      <c r="N27" s="68">
        <v>5.8627039527215112</v>
      </c>
      <c r="O27" s="63">
        <f t="shared" si="9"/>
        <v>324740</v>
      </c>
      <c r="P27" s="70">
        <v>9.6772232485722096</v>
      </c>
      <c r="R27" s="83"/>
      <c r="U27" s="52"/>
    </row>
    <row r="28" spans="1:21" ht="13.5" thickBot="1" x14ac:dyDescent="0.25">
      <c r="A28" s="36" t="s">
        <v>36</v>
      </c>
      <c r="B28" s="39">
        <f>SUM(B10+B16+B22)</f>
        <v>22564213.450000003</v>
      </c>
      <c r="C28" s="39">
        <f t="shared" ref="C28:L28" si="12">SUM(C10+C16+C22)</f>
        <v>21457316.879999999</v>
      </c>
      <c r="D28" s="39">
        <f t="shared" si="12"/>
        <v>26549068.939999998</v>
      </c>
      <c r="E28" s="39">
        <f t="shared" si="12"/>
        <v>24870274.109999999</v>
      </c>
      <c r="F28" s="39">
        <f t="shared" si="12"/>
        <v>25084598.829999998</v>
      </c>
      <c r="G28" s="39">
        <f t="shared" si="12"/>
        <v>23357682.91</v>
      </c>
      <c r="H28" s="39">
        <f t="shared" si="12"/>
        <v>24596550.43</v>
      </c>
      <c r="I28" s="39">
        <f t="shared" si="12"/>
        <v>24887647.920000002</v>
      </c>
      <c r="J28" s="39">
        <f t="shared" si="12"/>
        <v>26163206.609999999</v>
      </c>
      <c r="K28" s="39">
        <f t="shared" si="12"/>
        <v>28258522.59</v>
      </c>
      <c r="L28" s="42">
        <f t="shared" si="12"/>
        <v>28170203.960000001</v>
      </c>
      <c r="M28" s="42">
        <f t="shared" ref="M28" si="13">SUM(M10+M16+M22)</f>
        <v>24306985.280000001</v>
      </c>
      <c r="N28" s="69">
        <v>-1.4321558762392939</v>
      </c>
      <c r="O28" s="66">
        <f t="shared" si="9"/>
        <v>300266271.91000009</v>
      </c>
      <c r="P28" s="72">
        <v>-3.5511508634151139</v>
      </c>
      <c r="R28" s="83"/>
      <c r="U28" s="52"/>
    </row>
    <row r="29" spans="1:21" x14ac:dyDescent="0.2">
      <c r="G29" s="31"/>
      <c r="H29" s="31"/>
      <c r="I29" s="31"/>
      <c r="J29" s="31"/>
      <c r="K29" s="31"/>
      <c r="L29" s="31"/>
      <c r="M29" s="31"/>
      <c r="N29" s="31"/>
      <c r="O29" s="31"/>
      <c r="P29" s="31"/>
    </row>
    <row r="30" spans="1:21" x14ac:dyDescent="0.2">
      <c r="A30" s="82" t="s">
        <v>45</v>
      </c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</row>
    <row r="31" spans="1:21" x14ac:dyDescent="0.2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</row>
    <row r="32" spans="1:21" ht="18" customHeight="1" x14ac:dyDescent="0.25">
      <c r="A32" s="81">
        <v>2018</v>
      </c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</row>
    <row r="33" spans="1:21" ht="25.5" x14ac:dyDescent="0.2">
      <c r="A33" s="28"/>
      <c r="B33" s="29" t="s">
        <v>0</v>
      </c>
      <c r="C33" s="30" t="s">
        <v>1</v>
      </c>
      <c r="D33" s="30" t="s">
        <v>2</v>
      </c>
      <c r="E33" s="30" t="s">
        <v>3</v>
      </c>
      <c r="F33" s="30" t="s">
        <v>4</v>
      </c>
      <c r="G33" s="30" t="s">
        <v>5</v>
      </c>
      <c r="H33" s="30" t="s">
        <v>6</v>
      </c>
      <c r="I33" s="30" t="s">
        <v>7</v>
      </c>
      <c r="J33" s="30" t="s">
        <v>8</v>
      </c>
      <c r="K33" s="30" t="s">
        <v>9</v>
      </c>
      <c r="L33" s="30" t="s">
        <v>10</v>
      </c>
      <c r="M33" s="30" t="s">
        <v>11</v>
      </c>
      <c r="N33" s="49" t="s">
        <v>41</v>
      </c>
      <c r="O33" s="30" t="s">
        <v>12</v>
      </c>
      <c r="P33" s="49" t="s">
        <v>42</v>
      </c>
    </row>
    <row r="34" spans="1:21" ht="13.5" thickBot="1" x14ac:dyDescent="0.25">
      <c r="A34" s="33" t="s">
        <v>37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</row>
    <row r="35" spans="1:21" x14ac:dyDescent="0.2">
      <c r="A35" s="34" t="s">
        <v>33</v>
      </c>
      <c r="B35" s="37">
        <v>1472161</v>
      </c>
      <c r="C35" s="37">
        <v>1483432</v>
      </c>
      <c r="D35" s="37">
        <v>1908514</v>
      </c>
      <c r="E35" s="37">
        <v>2167764</v>
      </c>
      <c r="F35" s="37">
        <v>2313306</v>
      </c>
      <c r="G35" s="37">
        <v>2494749</v>
      </c>
      <c r="H35" s="37">
        <v>2730440</v>
      </c>
      <c r="I35" s="37">
        <v>2783173</v>
      </c>
      <c r="J35" s="37">
        <v>2696340</v>
      </c>
      <c r="K35" s="37">
        <v>2583961</v>
      </c>
      <c r="L35" s="37">
        <v>2192658</v>
      </c>
      <c r="M35" s="37">
        <v>2210411</v>
      </c>
      <c r="N35" s="44">
        <v>25.762242043319027</v>
      </c>
      <c r="O35" s="37">
        <v>27037292</v>
      </c>
      <c r="P35" s="45">
        <v>10.841258313670773</v>
      </c>
      <c r="U35" s="52"/>
    </row>
    <row r="36" spans="1:21" x14ac:dyDescent="0.2">
      <c r="A36" s="35" t="s">
        <v>34</v>
      </c>
      <c r="B36" s="38">
        <v>1108970</v>
      </c>
      <c r="C36" s="38">
        <v>1153295</v>
      </c>
      <c r="D36" s="38">
        <v>1435673</v>
      </c>
      <c r="E36" s="38">
        <v>1583842</v>
      </c>
      <c r="F36" s="38">
        <v>1713278</v>
      </c>
      <c r="G36" s="38">
        <v>1817229</v>
      </c>
      <c r="H36" s="38">
        <v>1979545</v>
      </c>
      <c r="I36" s="38">
        <v>2007564</v>
      </c>
      <c r="J36" s="38">
        <v>2005766</v>
      </c>
      <c r="K36" s="38">
        <v>1918296</v>
      </c>
      <c r="L36" s="38">
        <v>1728145</v>
      </c>
      <c r="M36" s="38">
        <v>1811980</v>
      </c>
      <c r="N36" s="43">
        <v>32.73917489824683</v>
      </c>
      <c r="O36" s="38">
        <v>20263501</v>
      </c>
      <c r="P36" s="46">
        <v>13.556696891476991</v>
      </c>
      <c r="U36" s="52"/>
    </row>
    <row r="37" spans="1:21" x14ac:dyDescent="0.2">
      <c r="A37" s="35" t="s">
        <v>13</v>
      </c>
      <c r="B37" s="38">
        <v>354730</v>
      </c>
      <c r="C37" s="38">
        <v>322444</v>
      </c>
      <c r="D37" s="38">
        <v>463872</v>
      </c>
      <c r="E37" s="38">
        <v>576774</v>
      </c>
      <c r="F37" s="38">
        <v>594174</v>
      </c>
      <c r="G37" s="38">
        <v>669664</v>
      </c>
      <c r="H37" s="38">
        <v>740380</v>
      </c>
      <c r="I37" s="38">
        <v>766048</v>
      </c>
      <c r="J37" s="38">
        <v>682240</v>
      </c>
      <c r="K37" s="38">
        <v>658624</v>
      </c>
      <c r="L37" s="38">
        <v>457644</v>
      </c>
      <c r="M37" s="38">
        <v>392560</v>
      </c>
      <c r="N37" s="43">
        <v>2.4479356960175376</v>
      </c>
      <c r="O37" s="38">
        <v>6679300</v>
      </c>
      <c r="P37" s="46">
        <v>3.6818360189950128</v>
      </c>
      <c r="U37" s="52"/>
    </row>
    <row r="38" spans="1:21" x14ac:dyDescent="0.2">
      <c r="A38" s="35" t="s">
        <v>35</v>
      </c>
      <c r="B38" s="38">
        <v>15758</v>
      </c>
      <c r="C38" s="38">
        <v>14882</v>
      </c>
      <c r="D38" s="38">
        <v>18032</v>
      </c>
      <c r="E38" s="38">
        <v>19565</v>
      </c>
      <c r="F38" s="38">
        <v>21050</v>
      </c>
      <c r="G38" s="38">
        <v>21548</v>
      </c>
      <c r="H38" s="38">
        <v>22404</v>
      </c>
      <c r="I38" s="38">
        <v>22725</v>
      </c>
      <c r="J38" s="38">
        <v>22428</v>
      </c>
      <c r="K38" s="38">
        <v>22684</v>
      </c>
      <c r="L38" s="38">
        <v>20256</v>
      </c>
      <c r="M38" s="38">
        <v>19671</v>
      </c>
      <c r="N38" s="43">
        <v>19.290479078229229</v>
      </c>
      <c r="O38" s="38">
        <v>241004</v>
      </c>
      <c r="P38" s="46">
        <v>7.3189412561006018</v>
      </c>
      <c r="U38" s="52"/>
    </row>
    <row r="39" spans="1:21" ht="13.5" thickBot="1" x14ac:dyDescent="0.25">
      <c r="A39" s="36" t="s">
        <v>36</v>
      </c>
      <c r="B39" s="39">
        <v>21846837.609999999</v>
      </c>
      <c r="C39" s="39">
        <v>20567238</v>
      </c>
      <c r="D39" s="39">
        <v>25691357.369999997</v>
      </c>
      <c r="E39" s="39">
        <v>25230134.66</v>
      </c>
      <c r="F39" s="39">
        <v>24019335.259999998</v>
      </c>
      <c r="G39" s="39">
        <v>25380901.990000002</v>
      </c>
      <c r="H39" s="39">
        <v>25493193.629999999</v>
      </c>
      <c r="I39" s="39">
        <v>24470793</v>
      </c>
      <c r="J39" s="39">
        <v>25675506.93</v>
      </c>
      <c r="K39" s="39">
        <v>27410802.100000001</v>
      </c>
      <c r="L39" s="39">
        <v>26288396.579999998</v>
      </c>
      <c r="M39" s="39">
        <v>23483878.170000002</v>
      </c>
      <c r="N39" s="47">
        <v>-4.0719689889683623</v>
      </c>
      <c r="O39" s="39">
        <v>295427253.30000001</v>
      </c>
      <c r="P39" s="48">
        <v>2.5923574444930093</v>
      </c>
      <c r="R39" s="56"/>
      <c r="U39" s="52"/>
    </row>
    <row r="40" spans="1:21" ht="13.5" thickBot="1" x14ac:dyDescent="0.25">
      <c r="A40" s="33" t="s">
        <v>38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U40" s="52"/>
    </row>
    <row r="41" spans="1:21" x14ac:dyDescent="0.2">
      <c r="A41" s="34" t="s">
        <v>33</v>
      </c>
      <c r="B41" s="37">
        <v>351550</v>
      </c>
      <c r="C41" s="37">
        <v>349430</v>
      </c>
      <c r="D41" s="37">
        <v>471070</v>
      </c>
      <c r="E41" s="37">
        <v>591283</v>
      </c>
      <c r="F41" s="37">
        <v>643089</v>
      </c>
      <c r="G41" s="37">
        <v>663088</v>
      </c>
      <c r="H41" s="37">
        <v>756356</v>
      </c>
      <c r="I41" s="37">
        <v>759547</v>
      </c>
      <c r="J41" s="37">
        <v>706814</v>
      </c>
      <c r="K41" s="37">
        <v>646559</v>
      </c>
      <c r="L41" s="37">
        <v>453563</v>
      </c>
      <c r="M41" s="37">
        <v>414418</v>
      </c>
      <c r="N41" s="44">
        <v>9.7720421904716499</v>
      </c>
      <c r="O41" s="37">
        <v>6808177</v>
      </c>
      <c r="P41" s="45">
        <v>13.195156144734401</v>
      </c>
      <c r="U41" s="52"/>
    </row>
    <row r="42" spans="1:21" x14ac:dyDescent="0.2">
      <c r="A42" s="35" t="s">
        <v>34</v>
      </c>
      <c r="B42" s="38">
        <v>349478</v>
      </c>
      <c r="C42" s="38">
        <v>348561</v>
      </c>
      <c r="D42" s="38">
        <v>469094</v>
      </c>
      <c r="E42" s="38">
        <v>587009</v>
      </c>
      <c r="F42" s="38">
        <v>639491</v>
      </c>
      <c r="G42" s="38">
        <v>659223</v>
      </c>
      <c r="H42" s="38">
        <v>750295</v>
      </c>
      <c r="I42" s="38">
        <v>752537</v>
      </c>
      <c r="J42" s="38">
        <v>701405</v>
      </c>
      <c r="K42" s="38">
        <v>639915</v>
      </c>
      <c r="L42" s="38">
        <v>450656</v>
      </c>
      <c r="M42" s="38">
        <v>410960</v>
      </c>
      <c r="N42" s="43">
        <v>9.581735666327134</v>
      </c>
      <c r="O42" s="38">
        <v>6760181</v>
      </c>
      <c r="P42" s="46">
        <v>13.073752387490028</v>
      </c>
      <c r="U42" s="52"/>
    </row>
    <row r="43" spans="1:21" x14ac:dyDescent="0.2">
      <c r="A43" s="35" t="s">
        <v>13</v>
      </c>
      <c r="B43" s="38">
        <v>2072</v>
      </c>
      <c r="C43" s="38">
        <v>806</v>
      </c>
      <c r="D43" s="38">
        <v>1976</v>
      </c>
      <c r="E43" s="38">
        <v>4274</v>
      </c>
      <c r="F43" s="38">
        <v>3474</v>
      </c>
      <c r="G43" s="38">
        <v>3678</v>
      </c>
      <c r="H43" s="38">
        <v>5720</v>
      </c>
      <c r="I43" s="38">
        <v>6696</v>
      </c>
      <c r="J43" s="38">
        <v>4914</v>
      </c>
      <c r="K43" s="38">
        <v>6554</v>
      </c>
      <c r="L43" s="38">
        <v>2712</v>
      </c>
      <c r="M43" s="38">
        <v>3458</v>
      </c>
      <c r="N43" s="43">
        <v>38.32</v>
      </c>
      <c r="O43" s="38">
        <v>46328</v>
      </c>
      <c r="P43" s="46">
        <v>59.169930598502027</v>
      </c>
      <c r="U43" s="52"/>
    </row>
    <row r="44" spans="1:21" x14ac:dyDescent="0.2">
      <c r="A44" s="35" t="s">
        <v>35</v>
      </c>
      <c r="B44" s="38">
        <v>2909</v>
      </c>
      <c r="C44" s="38">
        <v>2622</v>
      </c>
      <c r="D44" s="38">
        <v>3400</v>
      </c>
      <c r="E44" s="38">
        <v>4319</v>
      </c>
      <c r="F44" s="38">
        <v>4674</v>
      </c>
      <c r="G44" s="38">
        <v>4685</v>
      </c>
      <c r="H44" s="38">
        <v>5076</v>
      </c>
      <c r="I44" s="38">
        <v>5072</v>
      </c>
      <c r="J44" s="38">
        <v>4766</v>
      </c>
      <c r="K44" s="38">
        <v>4580</v>
      </c>
      <c r="L44" s="38">
        <v>3357</v>
      </c>
      <c r="M44" s="38">
        <v>3270</v>
      </c>
      <c r="N44" s="43">
        <v>8.601793424111591</v>
      </c>
      <c r="O44" s="38">
        <v>48737</v>
      </c>
      <c r="P44" s="46">
        <v>13.376136971642589</v>
      </c>
      <c r="U44" s="52"/>
    </row>
    <row r="45" spans="1:21" ht="13.5" thickBot="1" x14ac:dyDescent="0.25">
      <c r="A45" s="36" t="s">
        <v>36</v>
      </c>
      <c r="B45" s="39">
        <v>1185572</v>
      </c>
      <c r="C45" s="39">
        <v>1242394</v>
      </c>
      <c r="D45" s="39">
        <v>1478166</v>
      </c>
      <c r="E45" s="39">
        <v>1271843</v>
      </c>
      <c r="F45" s="39">
        <v>1434957</v>
      </c>
      <c r="G45" s="39">
        <v>1285663</v>
      </c>
      <c r="H45" s="39">
        <v>1359777</v>
      </c>
      <c r="I45" s="39">
        <v>1399231</v>
      </c>
      <c r="J45" s="39">
        <v>1174278</v>
      </c>
      <c r="K45" s="39">
        <v>1421030</v>
      </c>
      <c r="L45" s="39">
        <v>1392150</v>
      </c>
      <c r="M45" s="39">
        <v>1170954</v>
      </c>
      <c r="N45" s="47">
        <v>1.3934132389843981</v>
      </c>
      <c r="O45" s="39">
        <v>15830156</v>
      </c>
      <c r="P45" s="48">
        <v>8.2434840355426253</v>
      </c>
      <c r="U45" s="52"/>
    </row>
    <row r="46" spans="1:21" ht="13.5" thickBot="1" x14ac:dyDescent="0.25">
      <c r="A46" s="33" t="s">
        <v>39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U46" s="52"/>
    </row>
    <row r="47" spans="1:21" x14ac:dyDescent="0.2">
      <c r="A47" s="34" t="s">
        <v>33</v>
      </c>
      <c r="B47" s="37">
        <v>29477</v>
      </c>
      <c r="C47" s="37">
        <v>29240</v>
      </c>
      <c r="D47" s="37">
        <v>32915</v>
      </c>
      <c r="E47" s="37">
        <v>35181</v>
      </c>
      <c r="F47" s="37">
        <v>33344</v>
      </c>
      <c r="G47" s="37">
        <v>52528</v>
      </c>
      <c r="H47" s="37">
        <v>89666</v>
      </c>
      <c r="I47" s="37">
        <v>88857</v>
      </c>
      <c r="J47" s="37">
        <v>54244</v>
      </c>
      <c r="K47" s="37">
        <v>33790</v>
      </c>
      <c r="L47" s="37">
        <v>30236</v>
      </c>
      <c r="M47" s="37">
        <v>29023</v>
      </c>
      <c r="N47" s="44">
        <v>-5.4255735140771639</v>
      </c>
      <c r="O47" s="37">
        <v>539552</v>
      </c>
      <c r="P47" s="45">
        <v>9.0806168576488577</v>
      </c>
      <c r="U47" s="52"/>
    </row>
    <row r="48" spans="1:21" x14ac:dyDescent="0.2">
      <c r="A48" s="35" t="s">
        <v>34</v>
      </c>
      <c r="B48" s="38">
        <v>27900</v>
      </c>
      <c r="C48" s="38">
        <v>27805</v>
      </c>
      <c r="D48" s="38">
        <v>31508</v>
      </c>
      <c r="E48" s="38">
        <v>34226</v>
      </c>
      <c r="F48" s="38">
        <v>32477</v>
      </c>
      <c r="G48" s="38">
        <v>51418</v>
      </c>
      <c r="H48" s="38">
        <v>88955</v>
      </c>
      <c r="I48" s="38">
        <v>88234</v>
      </c>
      <c r="J48" s="38">
        <v>53430</v>
      </c>
      <c r="K48" s="38">
        <v>32630</v>
      </c>
      <c r="L48" s="38">
        <v>28757</v>
      </c>
      <c r="M48" s="38">
        <v>27976</v>
      </c>
      <c r="N48" s="43">
        <v>-4.5936636769771173</v>
      </c>
      <c r="O48" s="38">
        <v>526306</v>
      </c>
      <c r="P48" s="46">
        <v>9.2628423377788121</v>
      </c>
      <c r="U48" s="52"/>
    </row>
    <row r="49" spans="1:21" x14ac:dyDescent="0.2">
      <c r="A49" s="35" t="s">
        <v>13</v>
      </c>
      <c r="B49" s="50">
        <v>0</v>
      </c>
      <c r="C49" s="50">
        <v>0</v>
      </c>
      <c r="D49" s="50">
        <v>0</v>
      </c>
      <c r="E49" s="50">
        <v>0</v>
      </c>
      <c r="F49" s="50">
        <v>0</v>
      </c>
      <c r="G49" s="50">
        <v>0</v>
      </c>
      <c r="H49" s="50">
        <v>0</v>
      </c>
      <c r="I49" s="50">
        <v>0</v>
      </c>
      <c r="J49" s="50">
        <v>0</v>
      </c>
      <c r="K49" s="50">
        <v>0</v>
      </c>
      <c r="L49" s="50">
        <v>0</v>
      </c>
      <c r="M49" s="50">
        <v>0</v>
      </c>
      <c r="N49" s="43" t="s">
        <v>32</v>
      </c>
      <c r="O49" s="50">
        <v>0</v>
      </c>
      <c r="P49" s="46" t="s">
        <v>32</v>
      </c>
      <c r="U49" s="52"/>
    </row>
    <row r="50" spans="1:21" x14ac:dyDescent="0.2">
      <c r="A50" s="35" t="s">
        <v>35</v>
      </c>
      <c r="B50" s="38">
        <v>423</v>
      </c>
      <c r="C50" s="38">
        <v>404</v>
      </c>
      <c r="D50" s="38">
        <v>455</v>
      </c>
      <c r="E50" s="38">
        <v>475</v>
      </c>
      <c r="F50" s="38">
        <v>475</v>
      </c>
      <c r="G50" s="38">
        <v>599</v>
      </c>
      <c r="H50" s="38">
        <v>776</v>
      </c>
      <c r="I50" s="38">
        <v>796</v>
      </c>
      <c r="J50" s="38">
        <v>621</v>
      </c>
      <c r="K50" s="38">
        <v>475</v>
      </c>
      <c r="L50" s="38">
        <v>426</v>
      </c>
      <c r="M50" s="38">
        <v>410</v>
      </c>
      <c r="N50" s="43">
        <v>-2.6128266033254155</v>
      </c>
      <c r="O50" s="38">
        <v>6346</v>
      </c>
      <c r="P50" s="46">
        <v>0.65027755749405236</v>
      </c>
      <c r="U50" s="52"/>
    </row>
    <row r="51" spans="1:21" ht="13.5" thickBot="1" x14ac:dyDescent="0.25">
      <c r="A51" s="36" t="s">
        <v>36</v>
      </c>
      <c r="B51" s="39">
        <v>3984</v>
      </c>
      <c r="C51" s="39">
        <v>3884</v>
      </c>
      <c r="D51" s="39">
        <v>5278</v>
      </c>
      <c r="E51" s="39">
        <v>7948</v>
      </c>
      <c r="F51" s="39">
        <v>4667</v>
      </c>
      <c r="G51" s="39">
        <v>5182</v>
      </c>
      <c r="H51" s="39">
        <v>6834</v>
      </c>
      <c r="I51" s="39">
        <v>3041</v>
      </c>
      <c r="J51" s="39">
        <v>3635</v>
      </c>
      <c r="K51" s="39">
        <v>5990</v>
      </c>
      <c r="L51" s="39">
        <v>4081</v>
      </c>
      <c r="M51" s="39">
        <v>5325</v>
      </c>
      <c r="N51" s="47">
        <v>74.475753604193969</v>
      </c>
      <c r="O51" s="39">
        <v>64543</v>
      </c>
      <c r="P51" s="48">
        <v>45.141559288493106</v>
      </c>
      <c r="U51" s="52"/>
    </row>
    <row r="52" spans="1:21" ht="13.5" thickBot="1" x14ac:dyDescent="0.25">
      <c r="A52" s="33" t="s">
        <v>40</v>
      </c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U52" s="52"/>
    </row>
    <row r="53" spans="1:21" x14ac:dyDescent="0.2">
      <c r="A53" s="34" t="s">
        <v>33</v>
      </c>
      <c r="B53" s="37">
        <v>1853188</v>
      </c>
      <c r="C53" s="37">
        <v>1862102</v>
      </c>
      <c r="D53" s="37">
        <v>2412499</v>
      </c>
      <c r="E53" s="37">
        <v>2794228</v>
      </c>
      <c r="F53" s="37">
        <v>2989739</v>
      </c>
      <c r="G53" s="37">
        <v>3210365</v>
      </c>
      <c r="H53" s="37">
        <v>3576462</v>
      </c>
      <c r="I53" s="37">
        <v>3631577</v>
      </c>
      <c r="J53" s="37">
        <v>3457398</v>
      </c>
      <c r="K53" s="37">
        <v>3264310</v>
      </c>
      <c r="L53" s="37">
        <v>2676457</v>
      </c>
      <c r="M53" s="37">
        <v>2653852</v>
      </c>
      <c r="N53" s="44">
        <v>22.533076310412891</v>
      </c>
      <c r="O53" s="37">
        <v>34385021</v>
      </c>
      <c r="P53" s="45">
        <v>11.271222703496528</v>
      </c>
      <c r="U53" s="52"/>
    </row>
    <row r="54" spans="1:21" x14ac:dyDescent="0.2">
      <c r="A54" s="35" t="s">
        <v>34</v>
      </c>
      <c r="B54" s="38">
        <v>1486348</v>
      </c>
      <c r="C54" s="38">
        <v>1529661</v>
      </c>
      <c r="D54" s="38">
        <v>1936275</v>
      </c>
      <c r="E54" s="38">
        <v>2205077</v>
      </c>
      <c r="F54" s="38">
        <v>2385246</v>
      </c>
      <c r="G54" s="38">
        <v>2527870</v>
      </c>
      <c r="H54" s="38">
        <v>2818795</v>
      </c>
      <c r="I54" s="38">
        <v>2848335</v>
      </c>
      <c r="J54" s="38">
        <v>2760601</v>
      </c>
      <c r="K54" s="38">
        <v>2590841</v>
      </c>
      <c r="L54" s="38">
        <v>2207558</v>
      </c>
      <c r="M54" s="38">
        <v>2250916</v>
      </c>
      <c r="N54" s="43">
        <v>27.21229647957491</v>
      </c>
      <c r="O54" s="38">
        <v>27549988</v>
      </c>
      <c r="P54" s="46">
        <v>13.352801222548552</v>
      </c>
      <c r="U54" s="52"/>
    </row>
    <row r="55" spans="1:21" x14ac:dyDescent="0.2">
      <c r="A55" s="35" t="s">
        <v>13</v>
      </c>
      <c r="B55" s="38">
        <v>356802</v>
      </c>
      <c r="C55" s="38">
        <v>323250</v>
      </c>
      <c r="D55" s="38">
        <v>465848</v>
      </c>
      <c r="E55" s="38">
        <v>581048</v>
      </c>
      <c r="F55" s="38">
        <v>597648</v>
      </c>
      <c r="G55" s="38">
        <v>673342</v>
      </c>
      <c r="H55" s="38">
        <v>746100</v>
      </c>
      <c r="I55" s="38">
        <v>772744</v>
      </c>
      <c r="J55" s="38">
        <v>687154</v>
      </c>
      <c r="K55" s="38">
        <v>665178</v>
      </c>
      <c r="L55" s="38">
        <v>460356</v>
      </c>
      <c r="M55" s="38">
        <v>396018</v>
      </c>
      <c r="N55" s="43">
        <v>2.6804604853764777</v>
      </c>
      <c r="O55" s="38">
        <v>6725628</v>
      </c>
      <c r="P55" s="46">
        <v>3.9314082758454436</v>
      </c>
      <c r="U55" s="52"/>
    </row>
    <row r="56" spans="1:21" x14ac:dyDescent="0.2">
      <c r="A56" s="35" t="s">
        <v>35</v>
      </c>
      <c r="B56" s="38">
        <v>19090</v>
      </c>
      <c r="C56" s="38">
        <v>17908</v>
      </c>
      <c r="D56" s="38">
        <v>21887</v>
      </c>
      <c r="E56" s="38">
        <v>24359</v>
      </c>
      <c r="F56" s="38">
        <v>26199</v>
      </c>
      <c r="G56" s="38">
        <v>26832</v>
      </c>
      <c r="H56" s="38">
        <v>28256</v>
      </c>
      <c r="I56" s="38">
        <v>28593</v>
      </c>
      <c r="J56" s="38">
        <v>27815</v>
      </c>
      <c r="K56" s="38">
        <v>27739</v>
      </c>
      <c r="L56" s="38">
        <v>24039</v>
      </c>
      <c r="M56" s="38">
        <v>23351</v>
      </c>
      <c r="N56" s="43">
        <v>17.212127296456178</v>
      </c>
      <c r="O56" s="38">
        <v>296087</v>
      </c>
      <c r="P56" s="46">
        <v>8.1161907544000584</v>
      </c>
      <c r="U56" s="52"/>
    </row>
    <row r="57" spans="1:21" ht="13.5" thickBot="1" x14ac:dyDescent="0.25">
      <c r="A57" s="36" t="s">
        <v>36</v>
      </c>
      <c r="B57" s="39">
        <v>23036393.609999999</v>
      </c>
      <c r="C57" s="39">
        <v>21813516</v>
      </c>
      <c r="D57" s="39">
        <v>27174801.369999997</v>
      </c>
      <c r="E57" s="39">
        <v>26509925.66</v>
      </c>
      <c r="F57" s="39">
        <v>25458959.259999998</v>
      </c>
      <c r="G57" s="39">
        <v>26671746.990000002</v>
      </c>
      <c r="H57" s="39">
        <v>26859804.629999999</v>
      </c>
      <c r="I57" s="39">
        <v>25873065</v>
      </c>
      <c r="J57" s="39">
        <v>26853419.93</v>
      </c>
      <c r="K57" s="39">
        <v>28837822.100000001</v>
      </c>
      <c r="L57" s="39">
        <v>27684627.579999998</v>
      </c>
      <c r="M57" s="39">
        <v>24660157.170000002</v>
      </c>
      <c r="N57" s="47">
        <v>-3.8164371054953725</v>
      </c>
      <c r="O57" s="39">
        <v>311321952.30000001</v>
      </c>
      <c r="P57" s="48">
        <v>2.8716989439753875</v>
      </c>
      <c r="U57" s="52"/>
    </row>
    <row r="59" spans="1:21" x14ac:dyDescent="0.2">
      <c r="A59" s="82" t="s">
        <v>45</v>
      </c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</row>
    <row r="60" spans="1:21" x14ac:dyDescent="0.2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</row>
    <row r="61" spans="1:21" ht="18" customHeight="1" x14ac:dyDescent="0.25">
      <c r="A61" s="81">
        <v>2017</v>
      </c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</row>
    <row r="62" spans="1:21" ht="25.5" x14ac:dyDescent="0.2">
      <c r="A62" s="28"/>
      <c r="B62" s="29" t="s">
        <v>0</v>
      </c>
      <c r="C62" s="30" t="s">
        <v>1</v>
      </c>
      <c r="D62" s="30" t="s">
        <v>2</v>
      </c>
      <c r="E62" s="30" t="s">
        <v>3</v>
      </c>
      <c r="F62" s="30" t="s">
        <v>4</v>
      </c>
      <c r="G62" s="30" t="s">
        <v>5</v>
      </c>
      <c r="H62" s="30" t="s">
        <v>6</v>
      </c>
      <c r="I62" s="30" t="s">
        <v>7</v>
      </c>
      <c r="J62" s="30" t="s">
        <v>8</v>
      </c>
      <c r="K62" s="30" t="s">
        <v>9</v>
      </c>
      <c r="L62" s="30" t="s">
        <v>10</v>
      </c>
      <c r="M62" s="30" t="s">
        <v>11</v>
      </c>
      <c r="N62" s="49" t="s">
        <v>41</v>
      </c>
      <c r="O62" s="30" t="s">
        <v>12</v>
      </c>
      <c r="P62" s="49" t="s">
        <v>42</v>
      </c>
    </row>
    <row r="63" spans="1:21" ht="13.5" thickBot="1" x14ac:dyDescent="0.25">
      <c r="A63" s="33" t="s">
        <v>37</v>
      </c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</row>
    <row r="64" spans="1:21" x14ac:dyDescent="0.2">
      <c r="A64" s="34" t="s">
        <v>33</v>
      </c>
      <c r="B64" s="37">
        <v>1445076</v>
      </c>
      <c r="C64" s="37">
        <v>1392409</v>
      </c>
      <c r="D64" s="37">
        <v>1725303</v>
      </c>
      <c r="E64" s="37">
        <v>2120798</v>
      </c>
      <c r="F64" s="37">
        <v>2227839</v>
      </c>
      <c r="G64" s="37">
        <v>2312252</v>
      </c>
      <c r="H64" s="37">
        <v>2542158</v>
      </c>
      <c r="I64" s="37">
        <v>2487485</v>
      </c>
      <c r="J64" s="37">
        <v>2430343</v>
      </c>
      <c r="K64" s="37">
        <v>2185578</v>
      </c>
      <c r="L64" s="37">
        <v>1765579</v>
      </c>
      <c r="M64" s="37">
        <v>1757611</v>
      </c>
      <c r="N64" s="44">
        <v>0.93526481271445594</v>
      </c>
      <c r="O64" s="40">
        <v>24392805</v>
      </c>
      <c r="P64" s="45">
        <v>4.456955664984128</v>
      </c>
      <c r="U64" s="52"/>
    </row>
    <row r="65" spans="1:21" x14ac:dyDescent="0.2">
      <c r="A65" s="35" t="s">
        <v>34</v>
      </c>
      <c r="B65" s="38">
        <v>1082729</v>
      </c>
      <c r="C65" s="38">
        <v>1088826</v>
      </c>
      <c r="D65" s="38">
        <v>1291058</v>
      </c>
      <c r="E65" s="38">
        <v>1560450</v>
      </c>
      <c r="F65" s="38">
        <v>1640677</v>
      </c>
      <c r="G65" s="38">
        <v>1675999</v>
      </c>
      <c r="H65" s="38">
        <v>1786006</v>
      </c>
      <c r="I65" s="38">
        <v>1719413</v>
      </c>
      <c r="J65" s="38">
        <v>1732887</v>
      </c>
      <c r="K65" s="38">
        <v>1575623</v>
      </c>
      <c r="L65" s="38">
        <v>1330531</v>
      </c>
      <c r="M65" s="38">
        <v>1365068</v>
      </c>
      <c r="N65" s="43">
        <v>0.30553085802881896</v>
      </c>
      <c r="O65" s="41">
        <v>17844391</v>
      </c>
      <c r="P65" s="46">
        <v>4.4862829333324905</v>
      </c>
      <c r="U65" s="52"/>
    </row>
    <row r="66" spans="1:21" x14ac:dyDescent="0.2">
      <c r="A66" s="35" t="s">
        <v>13</v>
      </c>
      <c r="B66" s="38">
        <v>350250</v>
      </c>
      <c r="C66" s="38">
        <v>293808</v>
      </c>
      <c r="D66" s="38">
        <v>424740</v>
      </c>
      <c r="E66" s="38">
        <v>555650</v>
      </c>
      <c r="F66" s="38">
        <v>580400</v>
      </c>
      <c r="G66" s="38">
        <v>627318</v>
      </c>
      <c r="H66" s="38">
        <v>746120</v>
      </c>
      <c r="I66" s="38">
        <v>761576</v>
      </c>
      <c r="J66" s="38">
        <v>686786</v>
      </c>
      <c r="K66" s="38">
        <v>600592</v>
      </c>
      <c r="L66" s="38">
        <v>426816</v>
      </c>
      <c r="M66" s="38">
        <v>383180</v>
      </c>
      <c r="N66" s="43">
        <v>3.4363611823457956</v>
      </c>
      <c r="O66" s="41">
        <v>6442112</v>
      </c>
      <c r="P66" s="46">
        <v>4.3651478955770493</v>
      </c>
      <c r="U66" s="52"/>
    </row>
    <row r="67" spans="1:21" x14ac:dyDescent="0.2">
      <c r="A67" s="35" t="s">
        <v>35</v>
      </c>
      <c r="B67" s="38">
        <v>15743</v>
      </c>
      <c r="C67" s="38">
        <v>14616</v>
      </c>
      <c r="D67" s="38">
        <v>17505</v>
      </c>
      <c r="E67" s="38">
        <v>18631</v>
      </c>
      <c r="F67" s="38">
        <v>20500</v>
      </c>
      <c r="G67" s="38">
        <v>20426</v>
      </c>
      <c r="H67" s="38">
        <v>21137</v>
      </c>
      <c r="I67" s="38">
        <v>20877</v>
      </c>
      <c r="J67" s="38">
        <v>20845</v>
      </c>
      <c r="K67" s="38">
        <v>20291</v>
      </c>
      <c r="L67" s="38">
        <v>17507</v>
      </c>
      <c r="M67" s="38">
        <v>16490</v>
      </c>
      <c r="N67" s="43">
        <v>-2.8685869117040701</v>
      </c>
      <c r="O67" s="41">
        <v>224568</v>
      </c>
      <c r="P67" s="46">
        <v>-0.80699662095010927</v>
      </c>
      <c r="U67" s="52"/>
    </row>
    <row r="68" spans="1:21" ht="13.5" thickBot="1" x14ac:dyDescent="0.25">
      <c r="A68" s="36" t="s">
        <v>36</v>
      </c>
      <c r="B68" s="39">
        <v>19011095</v>
      </c>
      <c r="C68" s="39">
        <v>19866630.23</v>
      </c>
      <c r="D68" s="39">
        <v>26562651</v>
      </c>
      <c r="E68" s="39">
        <v>24166067</v>
      </c>
      <c r="F68" s="39">
        <v>23441096.43</v>
      </c>
      <c r="G68" s="39">
        <v>24231191.25</v>
      </c>
      <c r="H68" s="39">
        <v>24235382.259999998</v>
      </c>
      <c r="I68" s="39">
        <v>24595156.600000001</v>
      </c>
      <c r="J68" s="39">
        <v>25375754.73</v>
      </c>
      <c r="K68" s="39">
        <v>25499944.84</v>
      </c>
      <c r="L68" s="39">
        <v>25739564.399999999</v>
      </c>
      <c r="M68" s="39">
        <v>24480725.73</v>
      </c>
      <c r="N68" s="47">
        <v>12.023571866793793</v>
      </c>
      <c r="O68" s="42">
        <v>287962242.46999997</v>
      </c>
      <c r="P68" s="48">
        <v>1.8521589338008599</v>
      </c>
      <c r="U68" s="52"/>
    </row>
    <row r="69" spans="1:21" ht="13.5" thickBot="1" x14ac:dyDescent="0.25">
      <c r="A69" s="33" t="s">
        <v>38</v>
      </c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U69" s="52"/>
    </row>
    <row r="70" spans="1:21" x14ac:dyDescent="0.2">
      <c r="A70" s="34" t="s">
        <v>33</v>
      </c>
      <c r="B70" s="37">
        <v>301289</v>
      </c>
      <c r="C70" s="37">
        <v>296250</v>
      </c>
      <c r="D70" s="37">
        <v>384416</v>
      </c>
      <c r="E70" s="37">
        <v>530576</v>
      </c>
      <c r="F70" s="37">
        <v>548354</v>
      </c>
      <c r="G70" s="37">
        <v>578827</v>
      </c>
      <c r="H70" s="37">
        <v>675111</v>
      </c>
      <c r="I70" s="37">
        <v>693537</v>
      </c>
      <c r="J70" s="37">
        <v>626488</v>
      </c>
      <c r="K70" s="37">
        <v>596648</v>
      </c>
      <c r="L70" s="37">
        <v>405724</v>
      </c>
      <c r="M70" s="37">
        <v>377526</v>
      </c>
      <c r="N70" s="44">
        <v>14.306216618827889</v>
      </c>
      <c r="O70" s="40">
        <v>6014548</v>
      </c>
      <c r="P70" s="45">
        <v>17.518177364180836</v>
      </c>
      <c r="U70" s="52"/>
    </row>
    <row r="71" spans="1:21" x14ac:dyDescent="0.2">
      <c r="A71" s="35" t="s">
        <v>34</v>
      </c>
      <c r="B71" s="38">
        <v>294392</v>
      </c>
      <c r="C71" s="38">
        <v>295100</v>
      </c>
      <c r="D71" s="38">
        <v>382832</v>
      </c>
      <c r="E71" s="38">
        <v>528490</v>
      </c>
      <c r="F71" s="38">
        <v>545680</v>
      </c>
      <c r="G71" s="38">
        <v>577039</v>
      </c>
      <c r="H71" s="38">
        <v>671568</v>
      </c>
      <c r="I71" s="38">
        <v>689203</v>
      </c>
      <c r="J71" s="38">
        <v>621057</v>
      </c>
      <c r="K71" s="38">
        <v>594147</v>
      </c>
      <c r="L71" s="38">
        <v>404282</v>
      </c>
      <c r="M71" s="38">
        <v>375026</v>
      </c>
      <c r="N71" s="43">
        <v>15.664872700356224</v>
      </c>
      <c r="O71" s="41">
        <v>5978559</v>
      </c>
      <c r="P71" s="46">
        <v>17.956799648648666</v>
      </c>
      <c r="U71" s="52"/>
    </row>
    <row r="72" spans="1:21" x14ac:dyDescent="0.2">
      <c r="A72" s="35" t="s">
        <v>13</v>
      </c>
      <c r="B72" s="38">
        <v>2484</v>
      </c>
      <c r="C72" s="38">
        <v>1150</v>
      </c>
      <c r="D72" s="38">
        <v>1476</v>
      </c>
      <c r="E72" s="38">
        <v>2086</v>
      </c>
      <c r="F72" s="38">
        <v>2016</v>
      </c>
      <c r="G72" s="38">
        <v>1562</v>
      </c>
      <c r="H72" s="38">
        <v>3010</v>
      </c>
      <c r="I72" s="38">
        <v>4046</v>
      </c>
      <c r="J72" s="38">
        <v>5070</v>
      </c>
      <c r="K72" s="38">
        <v>2272</v>
      </c>
      <c r="L72" s="38">
        <v>1442</v>
      </c>
      <c r="M72" s="38">
        <v>2500</v>
      </c>
      <c r="N72" s="43">
        <v>20.540019286403087</v>
      </c>
      <c r="O72" s="41">
        <v>29106</v>
      </c>
      <c r="P72" s="46">
        <v>149.75115840054917</v>
      </c>
      <c r="U72" s="52"/>
    </row>
    <row r="73" spans="1:21" x14ac:dyDescent="0.2">
      <c r="A73" s="35" t="s">
        <v>35</v>
      </c>
      <c r="B73" s="38">
        <v>2525</v>
      </c>
      <c r="C73" s="38">
        <v>2303</v>
      </c>
      <c r="D73" s="38">
        <v>2862</v>
      </c>
      <c r="E73" s="38">
        <v>3639</v>
      </c>
      <c r="F73" s="38">
        <v>4008</v>
      </c>
      <c r="G73" s="38">
        <v>4071</v>
      </c>
      <c r="H73" s="38">
        <v>4562</v>
      </c>
      <c r="I73" s="38">
        <v>4624</v>
      </c>
      <c r="J73" s="38">
        <v>4241</v>
      </c>
      <c r="K73" s="38">
        <v>4121</v>
      </c>
      <c r="L73" s="38">
        <v>3042</v>
      </c>
      <c r="M73" s="38">
        <v>3011</v>
      </c>
      <c r="N73" s="43">
        <v>17.847358121330725</v>
      </c>
      <c r="O73" s="41">
        <v>42987</v>
      </c>
      <c r="P73" s="46">
        <v>14.990771206163229</v>
      </c>
      <c r="U73" s="52"/>
    </row>
    <row r="74" spans="1:21" ht="13.5" thickBot="1" x14ac:dyDescent="0.25">
      <c r="A74" s="36" t="s">
        <v>36</v>
      </c>
      <c r="B74" s="39">
        <v>1194688</v>
      </c>
      <c r="C74" s="39">
        <v>1241805</v>
      </c>
      <c r="D74" s="39">
        <v>1242609</v>
      </c>
      <c r="E74" s="39">
        <v>1097574</v>
      </c>
      <c r="F74" s="39">
        <v>1223732</v>
      </c>
      <c r="G74" s="39">
        <v>1207803</v>
      </c>
      <c r="H74" s="39">
        <v>1160759</v>
      </c>
      <c r="I74" s="39">
        <v>1167475</v>
      </c>
      <c r="J74" s="39">
        <v>1198302</v>
      </c>
      <c r="K74" s="39">
        <v>1363891</v>
      </c>
      <c r="L74" s="39">
        <v>1349781</v>
      </c>
      <c r="M74" s="39">
        <v>1154862</v>
      </c>
      <c r="N74" s="47">
        <v>-12.722235363734816</v>
      </c>
      <c r="O74" s="42">
        <v>14624581</v>
      </c>
      <c r="P74" s="48">
        <v>2.9339370420408319</v>
      </c>
      <c r="U74" s="52"/>
    </row>
    <row r="75" spans="1:21" ht="13.5" thickBot="1" x14ac:dyDescent="0.25">
      <c r="A75" s="33" t="s">
        <v>39</v>
      </c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U75" s="52"/>
    </row>
    <row r="76" spans="1:21" x14ac:dyDescent="0.2">
      <c r="A76" s="34" t="s">
        <v>33</v>
      </c>
      <c r="B76" s="37">
        <v>25585</v>
      </c>
      <c r="C76" s="37">
        <v>23049</v>
      </c>
      <c r="D76" s="37">
        <v>28088</v>
      </c>
      <c r="E76" s="37">
        <v>30672</v>
      </c>
      <c r="F76" s="37">
        <v>32233</v>
      </c>
      <c r="G76" s="37">
        <v>46844</v>
      </c>
      <c r="H76" s="37">
        <v>79411</v>
      </c>
      <c r="I76" s="37">
        <v>80271</v>
      </c>
      <c r="J76" s="37">
        <v>52248</v>
      </c>
      <c r="K76" s="37">
        <v>34285</v>
      </c>
      <c r="L76" s="37">
        <v>30868</v>
      </c>
      <c r="M76" s="37">
        <v>30688</v>
      </c>
      <c r="N76" s="44">
        <v>4.4164681864579789</v>
      </c>
      <c r="O76" s="40">
        <v>494636</v>
      </c>
      <c r="P76" s="45">
        <v>13.761991172932781</v>
      </c>
      <c r="U76" s="52"/>
    </row>
    <row r="77" spans="1:21" x14ac:dyDescent="0.2">
      <c r="A77" s="35" t="s">
        <v>34</v>
      </c>
      <c r="B77" s="38">
        <v>25585</v>
      </c>
      <c r="C77" s="38">
        <v>23049</v>
      </c>
      <c r="D77" s="38">
        <v>28088</v>
      </c>
      <c r="E77" s="38">
        <v>30672</v>
      </c>
      <c r="F77" s="38">
        <v>32233</v>
      </c>
      <c r="G77" s="38">
        <v>46844</v>
      </c>
      <c r="H77" s="38">
        <v>78861</v>
      </c>
      <c r="I77" s="38">
        <v>79635</v>
      </c>
      <c r="J77" s="38">
        <v>51339</v>
      </c>
      <c r="K77" s="38">
        <v>33324</v>
      </c>
      <c r="L77" s="38">
        <v>29207</v>
      </c>
      <c r="M77" s="38">
        <v>29323</v>
      </c>
      <c r="N77" s="43">
        <v>4.6129147342133425</v>
      </c>
      <c r="O77" s="41">
        <v>481688</v>
      </c>
      <c r="P77" s="46">
        <v>14.307410826370383</v>
      </c>
      <c r="U77" s="52"/>
    </row>
    <row r="78" spans="1:21" x14ac:dyDescent="0.2">
      <c r="A78" s="35" t="s">
        <v>13</v>
      </c>
      <c r="B78" s="50" t="s">
        <v>44</v>
      </c>
      <c r="C78" s="50" t="s">
        <v>44</v>
      </c>
      <c r="D78" s="50" t="s">
        <v>44</v>
      </c>
      <c r="E78" s="50" t="s">
        <v>44</v>
      </c>
      <c r="F78" s="50" t="s">
        <v>44</v>
      </c>
      <c r="G78" s="50" t="s">
        <v>44</v>
      </c>
      <c r="H78" s="50" t="s">
        <v>44</v>
      </c>
      <c r="I78" s="50" t="s">
        <v>44</v>
      </c>
      <c r="J78" s="50" t="s">
        <v>44</v>
      </c>
      <c r="K78" s="50" t="s">
        <v>44</v>
      </c>
      <c r="L78" s="50" t="s">
        <v>44</v>
      </c>
      <c r="M78" s="50" t="s">
        <v>44</v>
      </c>
      <c r="N78" s="43" t="s">
        <v>32</v>
      </c>
      <c r="O78" s="50" t="s">
        <v>44</v>
      </c>
      <c r="P78" s="46" t="s">
        <v>32</v>
      </c>
      <c r="U78" s="52"/>
    </row>
    <row r="79" spans="1:21" x14ac:dyDescent="0.2">
      <c r="A79" s="35" t="s">
        <v>35</v>
      </c>
      <c r="B79" s="38">
        <v>464</v>
      </c>
      <c r="C79" s="38">
        <v>357</v>
      </c>
      <c r="D79" s="38">
        <v>446</v>
      </c>
      <c r="E79" s="38">
        <v>460</v>
      </c>
      <c r="F79" s="38">
        <v>483</v>
      </c>
      <c r="G79" s="38">
        <v>606</v>
      </c>
      <c r="H79" s="38">
        <v>782</v>
      </c>
      <c r="I79" s="38">
        <v>783</v>
      </c>
      <c r="J79" s="38">
        <v>646</v>
      </c>
      <c r="K79" s="38">
        <v>483</v>
      </c>
      <c r="L79" s="38">
        <v>440</v>
      </c>
      <c r="M79" s="38">
        <v>421</v>
      </c>
      <c r="N79" s="43">
        <v>-5.6053811659192823</v>
      </c>
      <c r="O79" s="41">
        <v>6305</v>
      </c>
      <c r="P79" s="46">
        <v>9.8049460118425635</v>
      </c>
      <c r="U79" s="52"/>
    </row>
    <row r="80" spans="1:21" ht="13.5" thickBot="1" x14ac:dyDescent="0.25">
      <c r="A80" s="36" t="s">
        <v>36</v>
      </c>
      <c r="B80" s="39">
        <v>3514</v>
      </c>
      <c r="C80" s="39">
        <v>4255</v>
      </c>
      <c r="D80" s="39">
        <v>4090</v>
      </c>
      <c r="E80" s="39">
        <v>2009</v>
      </c>
      <c r="F80" s="39">
        <v>2798</v>
      </c>
      <c r="G80" s="39">
        <v>5726</v>
      </c>
      <c r="H80" s="39">
        <v>6048</v>
      </c>
      <c r="I80" s="39">
        <v>4455</v>
      </c>
      <c r="J80" s="39">
        <v>36350</v>
      </c>
      <c r="K80" s="39">
        <v>3939</v>
      </c>
      <c r="L80" s="39">
        <v>3660</v>
      </c>
      <c r="M80" s="39">
        <v>3052</v>
      </c>
      <c r="N80" s="47">
        <v>-40.932843042384363</v>
      </c>
      <c r="O80" s="42">
        <v>44469</v>
      </c>
      <c r="P80" s="48">
        <v>-49.612482153783397</v>
      </c>
      <c r="U80" s="52"/>
    </row>
    <row r="81" spans="1:21" ht="13.5" thickBot="1" x14ac:dyDescent="0.25">
      <c r="A81" s="33" t="s">
        <v>40</v>
      </c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U81" s="52"/>
    </row>
    <row r="82" spans="1:21" x14ac:dyDescent="0.2">
      <c r="A82" s="34" t="s">
        <v>33</v>
      </c>
      <c r="B82" s="37">
        <v>1771950</v>
      </c>
      <c r="C82" s="37">
        <v>1711708</v>
      </c>
      <c r="D82" s="37">
        <v>2137807</v>
      </c>
      <c r="E82" s="37">
        <v>2682046</v>
      </c>
      <c r="F82" s="37">
        <v>2808426</v>
      </c>
      <c r="G82" s="37">
        <v>2937923</v>
      </c>
      <c r="H82" s="37">
        <v>3296680</v>
      </c>
      <c r="I82" s="37">
        <v>3261293</v>
      </c>
      <c r="J82" s="37">
        <v>3109079</v>
      </c>
      <c r="K82" s="37">
        <v>2816511</v>
      </c>
      <c r="L82" s="37">
        <v>2202171</v>
      </c>
      <c r="M82" s="37">
        <v>2165825</v>
      </c>
      <c r="N82" s="44">
        <v>3.0858770932383814</v>
      </c>
      <c r="O82" s="40">
        <v>30901989</v>
      </c>
      <c r="P82" s="45">
        <v>6.9095872093852968</v>
      </c>
      <c r="U82" s="52"/>
    </row>
    <row r="83" spans="1:21" x14ac:dyDescent="0.2">
      <c r="A83" s="35" t="s">
        <v>34</v>
      </c>
      <c r="B83" s="38">
        <v>1402706</v>
      </c>
      <c r="C83" s="38">
        <v>1406975</v>
      </c>
      <c r="D83" s="38">
        <v>1701978</v>
      </c>
      <c r="E83" s="38">
        <v>2119612</v>
      </c>
      <c r="F83" s="38">
        <v>2218590</v>
      </c>
      <c r="G83" s="38">
        <v>2299882</v>
      </c>
      <c r="H83" s="38">
        <v>2536435</v>
      </c>
      <c r="I83" s="38">
        <v>2488251</v>
      </c>
      <c r="J83" s="38">
        <v>2405283</v>
      </c>
      <c r="K83" s="38">
        <v>2203094</v>
      </c>
      <c r="L83" s="38">
        <v>1764020</v>
      </c>
      <c r="M83" s="38">
        <v>1769417</v>
      </c>
      <c r="N83" s="43">
        <v>3.2829103856873934</v>
      </c>
      <c r="O83" s="41">
        <v>24304638</v>
      </c>
      <c r="P83" s="46">
        <v>7.6949342791900159</v>
      </c>
      <c r="U83" s="52"/>
    </row>
    <row r="84" spans="1:21" x14ac:dyDescent="0.2">
      <c r="A84" s="35" t="s">
        <v>13</v>
      </c>
      <c r="B84" s="38">
        <v>352734</v>
      </c>
      <c r="C84" s="38">
        <v>294958</v>
      </c>
      <c r="D84" s="38">
        <v>426216</v>
      </c>
      <c r="E84" s="38">
        <v>557736</v>
      </c>
      <c r="F84" s="38">
        <v>582416</v>
      </c>
      <c r="G84" s="38">
        <v>628880</v>
      </c>
      <c r="H84" s="38">
        <v>749130</v>
      </c>
      <c r="I84" s="38">
        <v>765622</v>
      </c>
      <c r="J84" s="38">
        <v>691856</v>
      </c>
      <c r="K84" s="38">
        <v>602864</v>
      </c>
      <c r="L84" s="38">
        <v>428258</v>
      </c>
      <c r="M84" s="38">
        <v>385680</v>
      </c>
      <c r="N84" s="43">
        <v>3.5315845422039924</v>
      </c>
      <c r="O84" s="41">
        <v>6471218</v>
      </c>
      <c r="P84" s="46">
        <v>4.6391195798406288</v>
      </c>
      <c r="U84" s="52"/>
    </row>
    <row r="85" spans="1:21" x14ac:dyDescent="0.2">
      <c r="A85" s="35" t="s">
        <v>35</v>
      </c>
      <c r="B85" s="38">
        <v>18732</v>
      </c>
      <c r="C85" s="38">
        <v>17276</v>
      </c>
      <c r="D85" s="38">
        <v>20813</v>
      </c>
      <c r="E85" s="38">
        <v>22730</v>
      </c>
      <c r="F85" s="38">
        <v>24991</v>
      </c>
      <c r="G85" s="38">
        <v>25103</v>
      </c>
      <c r="H85" s="38">
        <v>26481</v>
      </c>
      <c r="I85" s="38">
        <v>26284</v>
      </c>
      <c r="J85" s="38">
        <v>25732</v>
      </c>
      <c r="K85" s="38">
        <v>24895</v>
      </c>
      <c r="L85" s="38">
        <v>20989</v>
      </c>
      <c r="M85" s="38">
        <v>19922</v>
      </c>
      <c r="N85" s="43">
        <v>-0.28030833917309039</v>
      </c>
      <c r="O85" s="41">
        <v>273860</v>
      </c>
      <c r="P85" s="46">
        <v>1.610270109824874</v>
      </c>
      <c r="U85" s="52"/>
    </row>
    <row r="86" spans="1:21" ht="13.5" thickBot="1" x14ac:dyDescent="0.25">
      <c r="A86" s="36" t="s">
        <v>36</v>
      </c>
      <c r="B86" s="39">
        <v>20209297</v>
      </c>
      <c r="C86" s="39">
        <v>21112690.23</v>
      </c>
      <c r="D86" s="39">
        <v>27809350</v>
      </c>
      <c r="E86" s="39">
        <v>25265650</v>
      </c>
      <c r="F86" s="39">
        <v>24667626.43</v>
      </c>
      <c r="G86" s="39">
        <v>25444720.25</v>
      </c>
      <c r="H86" s="39">
        <v>25402189.259999998</v>
      </c>
      <c r="I86" s="39">
        <v>25767086.600000001</v>
      </c>
      <c r="J86" s="39">
        <v>26610406.73</v>
      </c>
      <c r="K86" s="39">
        <v>26867774.84</v>
      </c>
      <c r="L86" s="39">
        <v>27093005.399999999</v>
      </c>
      <c r="M86" s="39">
        <v>25638639.73</v>
      </c>
      <c r="N86" s="47">
        <v>10.599278162345923</v>
      </c>
      <c r="O86" s="42">
        <v>302631292.46999997</v>
      </c>
      <c r="P86" s="48">
        <v>1.888613025155597</v>
      </c>
      <c r="U86" s="52"/>
    </row>
    <row r="88" spans="1:21" ht="12.75" customHeight="1" x14ac:dyDescent="0.2">
      <c r="A88" s="82" t="s">
        <v>45</v>
      </c>
      <c r="B88" s="82"/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</row>
  </sheetData>
  <mergeCells count="6">
    <mergeCell ref="A61:P61"/>
    <mergeCell ref="A88:P88"/>
    <mergeCell ref="A32:P32"/>
    <mergeCell ref="A59:P59"/>
    <mergeCell ref="A3:P3"/>
    <mergeCell ref="A30:P30"/>
  </mergeCells>
  <phoneticPr fontId="2" type="noConversion"/>
  <conditionalFormatting sqref="N64:N68">
    <cfRule type="cellIs" dxfId="47" priority="243" stopIfTrue="1" operator="lessThan">
      <formula>0</formula>
    </cfRule>
    <cfRule type="cellIs" dxfId="46" priority="244" stopIfTrue="1" operator="greaterThan">
      <formula>0</formula>
    </cfRule>
  </conditionalFormatting>
  <conditionalFormatting sqref="P64:P68">
    <cfRule type="cellIs" dxfId="45" priority="241" stopIfTrue="1" operator="lessThan">
      <formula>0</formula>
    </cfRule>
    <cfRule type="cellIs" dxfId="44" priority="242" stopIfTrue="1" operator="greaterThan">
      <formula>0</formula>
    </cfRule>
  </conditionalFormatting>
  <conditionalFormatting sqref="N70:N74">
    <cfRule type="cellIs" dxfId="43" priority="239" stopIfTrue="1" operator="lessThan">
      <formula>0</formula>
    </cfRule>
    <cfRule type="cellIs" dxfId="42" priority="240" stopIfTrue="1" operator="greaterThan">
      <formula>0</formula>
    </cfRule>
  </conditionalFormatting>
  <conditionalFormatting sqref="N76:N77 N79:N80">
    <cfRule type="cellIs" dxfId="41" priority="237" stopIfTrue="1" operator="lessThan">
      <formula>0</formula>
    </cfRule>
    <cfRule type="cellIs" dxfId="40" priority="238" stopIfTrue="1" operator="greaterThan">
      <formula>0</formula>
    </cfRule>
  </conditionalFormatting>
  <conditionalFormatting sqref="P76:P77 P79:P80">
    <cfRule type="cellIs" dxfId="39" priority="235" stopIfTrue="1" operator="lessThan">
      <formula>0</formula>
    </cfRule>
    <cfRule type="cellIs" dxfId="38" priority="236" stopIfTrue="1" operator="greaterThan">
      <formula>0</formula>
    </cfRule>
  </conditionalFormatting>
  <conditionalFormatting sqref="N82:N86">
    <cfRule type="cellIs" dxfId="37" priority="233" stopIfTrue="1" operator="lessThan">
      <formula>0</formula>
    </cfRule>
    <cfRule type="cellIs" dxfId="36" priority="234" stopIfTrue="1" operator="greaterThan">
      <formula>0</formula>
    </cfRule>
  </conditionalFormatting>
  <conditionalFormatting sqref="P82:P86">
    <cfRule type="cellIs" dxfId="35" priority="231" stopIfTrue="1" operator="lessThan">
      <formula>0</formula>
    </cfRule>
    <cfRule type="cellIs" dxfId="34" priority="232" stopIfTrue="1" operator="greaterThan">
      <formula>0</formula>
    </cfRule>
  </conditionalFormatting>
  <conditionalFormatting sqref="P70:P74">
    <cfRule type="cellIs" dxfId="33" priority="229" stopIfTrue="1" operator="lessThan">
      <formula>0</formula>
    </cfRule>
    <cfRule type="cellIs" dxfId="32" priority="230" stopIfTrue="1" operator="greaterThan">
      <formula>0</formula>
    </cfRule>
  </conditionalFormatting>
  <conditionalFormatting sqref="N35:N39">
    <cfRule type="cellIs" dxfId="31" priority="139" stopIfTrue="1" operator="lessThan">
      <formula>0</formula>
    </cfRule>
    <cfRule type="cellIs" dxfId="30" priority="140" stopIfTrue="1" operator="greaterThan">
      <formula>0</formula>
    </cfRule>
  </conditionalFormatting>
  <conditionalFormatting sqref="P35:P39">
    <cfRule type="cellIs" dxfId="29" priority="137" stopIfTrue="1" operator="lessThan">
      <formula>0</formula>
    </cfRule>
    <cfRule type="cellIs" dxfId="28" priority="138" stopIfTrue="1" operator="greaterThan">
      <formula>0</formula>
    </cfRule>
  </conditionalFormatting>
  <conditionalFormatting sqref="N41:N45">
    <cfRule type="cellIs" dxfId="27" priority="135" stopIfTrue="1" operator="lessThan">
      <formula>0</formula>
    </cfRule>
    <cfRule type="cellIs" dxfId="26" priority="136" stopIfTrue="1" operator="greaterThan">
      <formula>0</formula>
    </cfRule>
  </conditionalFormatting>
  <conditionalFormatting sqref="N47:N48 N50:N51">
    <cfRule type="cellIs" dxfId="25" priority="133" stopIfTrue="1" operator="lessThan">
      <formula>0</formula>
    </cfRule>
    <cfRule type="cellIs" dxfId="24" priority="134" stopIfTrue="1" operator="greaterThan">
      <formula>0</formula>
    </cfRule>
  </conditionalFormatting>
  <conditionalFormatting sqref="P47:P48 P50:P51">
    <cfRule type="cellIs" dxfId="23" priority="131" stopIfTrue="1" operator="lessThan">
      <formula>0</formula>
    </cfRule>
    <cfRule type="cellIs" dxfId="22" priority="132" stopIfTrue="1" operator="greaterThan">
      <formula>0</formula>
    </cfRule>
  </conditionalFormatting>
  <conditionalFormatting sqref="N53:N57">
    <cfRule type="cellIs" dxfId="21" priority="129" stopIfTrue="1" operator="lessThan">
      <formula>0</formula>
    </cfRule>
    <cfRule type="cellIs" dxfId="20" priority="130" stopIfTrue="1" operator="greaterThan">
      <formula>0</formula>
    </cfRule>
  </conditionalFormatting>
  <conditionalFormatting sqref="P53:P57">
    <cfRule type="cellIs" dxfId="19" priority="127" stopIfTrue="1" operator="lessThan">
      <formula>0</formula>
    </cfRule>
    <cfRule type="cellIs" dxfId="18" priority="128" stopIfTrue="1" operator="greaterThan">
      <formula>0</formula>
    </cfRule>
  </conditionalFormatting>
  <conditionalFormatting sqref="P41:P45">
    <cfRule type="cellIs" dxfId="17" priority="125" stopIfTrue="1" operator="lessThan">
      <formula>0</formula>
    </cfRule>
    <cfRule type="cellIs" dxfId="16" priority="126" stopIfTrue="1" operator="greaterThan">
      <formula>0</formula>
    </cfRule>
  </conditionalFormatting>
  <conditionalFormatting sqref="N6:N10">
    <cfRule type="cellIs" dxfId="15" priority="23" stopIfTrue="1" operator="lessThan">
      <formula>0</formula>
    </cfRule>
    <cfRule type="cellIs" dxfId="14" priority="24" stopIfTrue="1" operator="greaterThan">
      <formula>0</formula>
    </cfRule>
  </conditionalFormatting>
  <conditionalFormatting sqref="N12:N16">
    <cfRule type="cellIs" dxfId="13" priority="21" stopIfTrue="1" operator="lessThan">
      <formula>0</formula>
    </cfRule>
    <cfRule type="cellIs" dxfId="12" priority="22" stopIfTrue="1" operator="greaterThan">
      <formula>0</formula>
    </cfRule>
  </conditionalFormatting>
  <conditionalFormatting sqref="N18:N19 N21:N22">
    <cfRule type="cellIs" dxfId="11" priority="19" stopIfTrue="1" operator="lessThan">
      <formula>0</formula>
    </cfRule>
    <cfRule type="cellIs" dxfId="10" priority="20" stopIfTrue="1" operator="greaterThan">
      <formula>0</formula>
    </cfRule>
  </conditionalFormatting>
  <conditionalFormatting sqref="N24:N28">
    <cfRule type="cellIs" dxfId="9" priority="17" stopIfTrue="1" operator="lessThan">
      <formula>0</formula>
    </cfRule>
    <cfRule type="cellIs" dxfId="8" priority="18" stopIfTrue="1" operator="greaterThan">
      <formula>0</formula>
    </cfRule>
  </conditionalFormatting>
  <conditionalFormatting sqref="P6:P10">
    <cfRule type="cellIs" dxfId="7" priority="7" stopIfTrue="1" operator="lessThan">
      <formula>0</formula>
    </cfRule>
    <cfRule type="cellIs" dxfId="6" priority="8" stopIfTrue="1" operator="greaterThan">
      <formula>0</formula>
    </cfRule>
  </conditionalFormatting>
  <conditionalFormatting sqref="P12:P16">
    <cfRule type="cellIs" dxfId="5" priority="5" stopIfTrue="1" operator="lessThan">
      <formula>0</formula>
    </cfRule>
    <cfRule type="cellIs" dxfId="4" priority="6" stopIfTrue="1" operator="greaterThan">
      <formula>0</formula>
    </cfRule>
  </conditionalFormatting>
  <conditionalFormatting sqref="P18:P19 P21:P22">
    <cfRule type="cellIs" dxfId="3" priority="3" stopIfTrue="1" operator="lessThan">
      <formula>0</formula>
    </cfRule>
    <cfRule type="cellIs" dxfId="2" priority="4" stopIfTrue="1" operator="greaterThan">
      <formula>0</formula>
    </cfRule>
  </conditionalFormatting>
  <conditionalFormatting sqref="P24:P28">
    <cfRule type="cellIs" dxfId="1" priority="1" stopIfTrue="1" operator="lessThan">
      <formula>0</formula>
    </cfRule>
    <cfRule type="cellIs" dxfId="0" priority="2" stopIfTrue="1" operator="greaterThan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38" orientation="landscape" r:id="rId1"/>
  <headerFooter alignWithMargins="0"/>
  <ignoredErrors>
    <ignoredError sqref="O6 O7:O10 O12:O2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Übersicht</vt:lpstr>
      <vt:lpstr>VIE</vt:lpstr>
      <vt:lpstr>VIE GRUPPE inkl. MIA &amp; KSC</vt:lpstr>
      <vt:lpstr>'VIE GRUPPE inkl. MIA &amp; KSC'!Druckbereich</vt:lpstr>
    </vt:vector>
  </TitlesOfParts>
  <Company>VIE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reischen</dc:creator>
  <cp:lastModifiedBy>Schmidt Christian, KR</cp:lastModifiedBy>
  <cp:lastPrinted>2019-07-09T13:02:14Z</cp:lastPrinted>
  <dcterms:created xsi:type="dcterms:W3CDTF">2005-12-21T09:22:21Z</dcterms:created>
  <dcterms:modified xsi:type="dcterms:W3CDTF">2020-01-20T12:18:52Z</dcterms:modified>
</cp:coreProperties>
</file>